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bookViews>
    <workbookView windowWidth="28800" windowHeight="12510" tabRatio="500" firstSheet="2" activeTab="2"/>
  </bookViews>
  <sheets>
    <sheet name="Orientações" sheetId="1" state="hidden" r:id="rId1"/>
    <sheet name="Servente" sheetId="2" state="hidden" r:id="rId2"/>
    <sheet name="Profissional" sheetId="11" r:id="rId3"/>
    <sheet name="Uniformes e EPI" sheetId="12" r:id="rId4"/>
    <sheet name="EPC" sheetId="13" r:id="rId5"/>
    <sheet name="Equipamentos e Materiais" sheetId="14" r:id="rId6"/>
  </sheets>
  <definedNames>
    <definedName name="SalarioBase">Servente!$D$5</definedName>
    <definedName name="Salário_Normativo_da_Categoria_Profissional">Servente!$D$5</definedName>
    <definedName name="Total1">Servente!#REF!</definedName>
    <definedName name="Total2.1">Servente!#REF!</definedName>
    <definedName name="Total2.2">Servente!#REF!</definedName>
    <definedName name="Total2.3">Servente!#REF!</definedName>
    <definedName name="_1A">Servente!$D$11</definedName>
    <definedName name="_1B">Servente!$D$12</definedName>
    <definedName name="_1C">Servente!$D$13</definedName>
    <definedName name="_1D">Servente!$D$14</definedName>
    <definedName name="_1E">Servente!$D$15</definedName>
    <definedName name="_1F">Servente!$D$16</definedName>
    <definedName name="_2.1A">Servente!$D$22</definedName>
    <definedName name="_2.1B">Servente!$D$23</definedName>
    <definedName name="_2.3A">Servente!$D$49</definedName>
    <definedName name="_2.3B">Servente!$D$50</definedName>
    <definedName name="_2.3C">Servente!$D$51</definedName>
    <definedName name="_2.3D">Servente!$D$52</definedName>
    <definedName name="_xlcn.WorksheetConnection_PlanilhaLimpeza.xlsxTable3">#REF!</definedName>
  </definedNames>
  <calcPr calcId="144525"/>
</workbook>
</file>

<file path=xl/comments1.xml><?xml version="1.0" encoding="utf-8"?>
<comments xmlns="http://schemas.openxmlformats.org/spreadsheetml/2006/main">
  <authors>
    <author xml:space="preserve"> </author>
  </authors>
  <commentList>
    <comment ref="G16" authorId="0">
      <text>
        <r>
          <rPr>
            <sz val="9"/>
            <rFont val="Tahoma"/>
            <charset val="134"/>
          </rPr>
          <t>Daniel Carlos:
Valores que constam no caderno técnico. A unidade deve realizar pesquisa de mercado para o levantamento do percentual médio destas rubricas.</t>
        </r>
      </text>
    </comment>
  </commentList>
</comments>
</file>

<file path=xl/sharedStrings.xml><?xml version="1.0" encoding="utf-8"?>
<sst xmlns="http://schemas.openxmlformats.org/spreadsheetml/2006/main" count="1227" uniqueCount="425">
  <si>
    <t>Orientações para utilização desta Planilha</t>
  </si>
  <si>
    <t>Esta planilha tem como finalidade orientar o planejamento da contratação e fundamentar seu custo estimado , conforme item 2.9, b, do Anexo V da Instrução Normativa SEGES/MPDG nº 05, de 2017.</t>
  </si>
  <si>
    <t>Além dos cálculos e valores constantes na própria IN 05/2017, foi utilizada a metodologia de cálculo constante no caderno técnico de limpeza do Ministério do Planejamento.</t>
  </si>
  <si>
    <r>
      <rPr>
        <sz val="11"/>
        <color rgb="FF000000"/>
        <rFont val="Calibri"/>
        <charset val="134"/>
      </rPr>
      <t xml:space="preserve">Para não haver alteração nas fórmulas constantes nas planilhas, recomenda-se, com exceção da aba "Ambientes", que somente se altere os valores que constam células com fundo </t>
    </r>
    <r>
      <rPr>
        <u/>
        <sz val="11"/>
        <color rgb="FFF4B183"/>
        <rFont val="Calibri"/>
        <charset val="134"/>
      </rPr>
      <t>laranja.</t>
    </r>
  </si>
  <si>
    <t>A lista de materiais, equipamentos, EPIs e Uniformes, bem como seus respectivos valores unitários são meramente exemplificativos. Cabe à equipe de planejamento realizar o levantamento dos materiais e respectivos quantitativos necessários à execução dos serviços, bem como realizar pesquisa de preço de cada insumo, inserindo-os na planilha.</t>
  </si>
  <si>
    <t>Esta planilha calcula automaticamente o quantitativo de área para cada tipo previsto na IN 05/2017, de acordo com os ambientes inseridos na tabela correspondente. Caso a unidade já tenha o quantitativo consolidade, decorrente de estimativas pretéritas, basta inserir os valores diretamente na planilha "Tipos de Área e Produtividade", na coluna "Quantidade" (Obs. Recomenda-se apagar todo o conteúdo da coluna antes de inserir os valores).</t>
  </si>
  <si>
    <t xml:space="preserve">As produtividades que a unidade deseja utilizar deve ser inserida na planilha "Tipos de Área e Produtividade" no campo "Produtividade Personalizada". A planilha calculará automaticamente o quantitativo de serventes previsto, com base na quantidade demandada e na produtividade inserida. </t>
  </si>
  <si>
    <t>A planilha automaticamente arredonda o quantitativo de serventes, realizando os devidos ajustes nas produtividades e as utilizando para os demais cálculos da planilha.</t>
  </si>
  <si>
    <t>Caso a unidade opte pela não utilização do encarregado (recomendado nos casos de quantitativos pequenos de servente), os valores da coluna "Preço Homem Mês - Encarregado" deve ser removido.</t>
  </si>
  <si>
    <t>Foi utilizado os percentuais de lucro e custos indireitos do caderno técnico de limpeza. Recomenda-se que seja realizada pesquisa de mercado para apuração do média de mercado para tais rubricas.</t>
  </si>
  <si>
    <t>Em caso de dúvidas ou sugestões, entrar em contato por meio do e-mail: daniel.souza@ifpb.edu.br ou danieloxyjp@gmail.com</t>
  </si>
  <si>
    <t>Última atualização: 28/02/2019</t>
  </si>
  <si>
    <t xml:space="preserve"> Daniel Carlos Cruz de Souza</t>
  </si>
  <si>
    <t>Coordenação de Planejamento em Aquisições - Reitoria/IFPB</t>
  </si>
  <si>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</si>
  <si>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</si>
  <si>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</si>
  <si>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</si>
  <si>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</si>
  <si>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</si>
  <si>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</si>
  <si>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</si>
  <si>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</si>
  <si>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</si>
  <si>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</si>
  <si>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</si>
  <si>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</si>
  <si>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Salário Mínimo (Decreto</t>
  </si>
  <si>
    <t>Dias de Trabalho no mês</t>
  </si>
  <si>
    <t>Categoria Profissional</t>
  </si>
  <si>
    <t xml:space="preserve"> CCT PB000405/2018 </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</si>
  <si>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</si>
  <si>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</si>
  <si>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</si>
  <si>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</si>
  <si>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</si>
  <si>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</si>
  <si>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</si>
  <si>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</si>
  <si>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</si>
  <si>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</si>
  <si>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</si>
  <si>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</si>
  <si>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</si>
  <si>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</si>
  <si>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</si>
  <si>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</si>
  <si>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</si>
  <si>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</si>
  <si>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</si>
  <si>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</si>
  <si>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</si>
  <si>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</si>
  <si>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</si>
  <si>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</si>
  <si>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</si>
  <si>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</si>
  <si>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</si>
  <si>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</si>
  <si>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</si>
  <si>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</si>
  <si>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</si>
  <si>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</si>
  <si>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Férias e Adicional de Férias</t>
  </si>
  <si>
    <t>ISS</t>
  </si>
  <si>
    <t>2.1</t>
  </si>
  <si>
    <t>13º (décimo terceiro) Salário, Férias e Adicional de Férias</t>
  </si>
  <si>
    <t>13º (décimo terceiro) Salário</t>
  </si>
  <si>
    <t>Férias e Adicional de Férias</t>
  </si>
  <si>
    <t>Memória de Cálculo - Submódulo 2.1</t>
  </si>
  <si>
    <t>Rubrica</t>
  </si>
  <si>
    <t>Base de Cálculo</t>
  </si>
  <si>
    <t>Memória de Cálculo</t>
  </si>
  <si>
    <t>13 º (décimo terceiro) Salário</t>
  </si>
  <si>
    <t>Módulo 1 (Total)</t>
  </si>
  <si>
    <t>8,33%  x Base de Cálculo, Sendo 8,33% = 1 ÷ 12</t>
  </si>
  <si>
    <t>Base de Cálculo x [(1 ÷ 12) x ( 1 +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</si>
  <si>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</si>
  <si>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</si>
  <si>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</si>
  <si>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</si>
  <si>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</si>
  <si>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</si>
  <si>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</si>
  <si>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</si>
  <si>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</si>
  <si>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</si>
  <si>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</si>
  <si>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</si>
  <si>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</si>
  <si>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</si>
  <si>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</si>
  <si>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</si>
  <si>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</si>
  <si>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</si>
  <si>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</si>
  <si>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</si>
  <si>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</si>
  <si>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</si>
  <si>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</si>
  <si>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Assistência Médica e Familiar</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</si>
  <si>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</si>
  <si>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</si>
  <si>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</si>
  <si>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</si>
  <si>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</si>
  <si>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</si>
  <si>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</si>
  <si>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</si>
  <si>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</si>
  <si>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</si>
  <si>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</si>
  <si>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</si>
  <si>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</si>
  <si>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</si>
  <si>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</si>
  <si>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</si>
  <si>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</si>
  <si>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</si>
  <si>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</si>
  <si>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</si>
  <si>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</si>
  <si>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</si>
  <si>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</si>
  <si>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</si>
  <si>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</si>
  <si>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</si>
  <si>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</si>
  <si>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</si>
  <si>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</si>
  <si>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</si>
  <si>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</si>
  <si>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</si>
  <si>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</si>
  <si>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</si>
  <si>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</si>
  <si>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</si>
  <si>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</si>
  <si>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</si>
  <si>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</si>
  <si>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</si>
  <si>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Valor das rubricas de A a F</t>
  </si>
  <si>
    <t xml:space="preserve">Custo diário para o repositor = (Módulo 1 + Módulo 2 + Módulo 3) / 30 </t>
  </si>
  <si>
    <t>Base de cálculo x Dias de Ausência</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</si>
  <si>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</si>
  <si>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</si>
  <si>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</si>
  <si>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</si>
  <si>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</si>
  <si>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</si>
  <si>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</si>
  <si>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</si>
  <si>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</si>
  <si>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</si>
  <si>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</si>
  <si>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</si>
  <si>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</si>
  <si>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</si>
  <si>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</si>
  <si>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</si>
  <si>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</si>
  <si>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</si>
  <si>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</si>
  <si>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</si>
  <si>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</si>
  <si>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</si>
  <si>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</si>
  <si>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</si>
  <si>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</si>
  <si>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</si>
  <si>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</si>
  <si>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</si>
  <si>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</si>
  <si>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</si>
  <si>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</si>
  <si>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</si>
  <si>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</si>
  <si>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PLANILHA DE CUSTOS E FORMAÇÃO DE PREÇOS</t>
  </si>
  <si>
    <r>
      <rPr>
        <sz val="11"/>
        <color rgb="FF000000"/>
        <rFont val="Calibri"/>
        <charset val="134"/>
      </rPr>
      <t>Processo Administrativo n°</t>
    </r>
    <r>
      <rPr>
        <sz val="11"/>
        <color rgb="FF000000"/>
        <rFont val="Calibri"/>
        <charset val="134"/>
      </rPr>
      <t xml:space="preserve"> 23381.000496.2020-31</t>
    </r>
  </si>
  <si>
    <t>Licitação n°</t>
  </si>
  <si>
    <t>03/2020</t>
  </si>
  <si>
    <t>Discriminação dos Serviços (Dados Referente à Contratação)</t>
  </si>
  <si>
    <t>Data -  Apresentação da Proposta</t>
  </si>
  <si>
    <t>....../......./20.......</t>
  </si>
  <si>
    <t>Município - ISSQN</t>
  </si>
  <si>
    <t>ISSQN 5 % (cinco por cento)</t>
  </si>
  <si>
    <t>Ano Acordo, Convenção ou Dissídio Coletivo</t>
  </si>
  <si>
    <t>[indicar a CCT utilizada]</t>
  </si>
  <si>
    <t>Número de Meses de Execução Contratual</t>
  </si>
  <si>
    <t>12 (doze) meses</t>
  </si>
  <si>
    <t>Identificação do Serviço</t>
  </si>
  <si>
    <t>Tipo de Serviço</t>
  </si>
  <si>
    <t>Unidade de Medida</t>
  </si>
  <si>
    <t>Quantidade Total a Contratar</t>
  </si>
  <si>
    <t>[inidcar o cargo]</t>
  </si>
  <si>
    <t>44 horas</t>
  </si>
  <si>
    <t>MTE</t>
  </si>
  <si>
    <t>7166-10</t>
  </si>
  <si>
    <t>BASE DE CÁLCULO PARA O SUBMÓDULO 2.2</t>
  </si>
  <si>
    <t>MÓDULO 1</t>
  </si>
  <si>
    <t>MÓDULO 2.1</t>
  </si>
  <si>
    <t>TOTAL</t>
  </si>
  <si>
    <t>SAT (+FAP de 0,5 a 2,0) (Variação: 0,5% a 6 %)</t>
  </si>
  <si>
    <r>
      <rPr>
        <sz val="11"/>
        <color rgb="FF000000"/>
        <rFont val="Calibri"/>
        <charset val="134"/>
      </rPr>
      <t>Intervalo Intrajornada (</t>
    </r>
    <r>
      <rPr>
        <sz val="10"/>
        <color rgb="FF000000"/>
        <rFont val="Calibri"/>
        <charset val="134"/>
      </rPr>
      <t>não usufruído pelo empregado</t>
    </r>
    <r>
      <rPr>
        <sz val="11"/>
        <color rgb="FF000000"/>
        <rFont val="Calibri"/>
        <charset val="134"/>
      </rPr>
      <t>)</t>
    </r>
  </si>
  <si>
    <t>Benefício Odontológico</t>
  </si>
  <si>
    <t>Auxílio Morte/Funeral</t>
  </si>
  <si>
    <t>Incidência de GPS, FGTS e outras contribuições sobre o Aviso Prévio Trabalhado</t>
  </si>
  <si>
    <t>BASE DE CÁLCULO PARA O MÓDULO 4</t>
  </si>
  <si>
    <t>MÓDULO 2</t>
  </si>
  <si>
    <t>MÓDULO 3</t>
  </si>
  <si>
    <t>Substituto na cobertura de Outras ausências (especificar)</t>
  </si>
  <si>
    <t>*Nota: APLICÁVEL, APENAS, PARA quando o TITULAR do posto USUFRUIR do descanso intrajornada e o posto de trabalho NÃO PUDER FICAR DESCOBERTO</t>
  </si>
  <si>
    <t>*=TRUNCAR(($D$86/220)*(1*(365/12))/2)</t>
  </si>
  <si>
    <t>*Nota: Se o titular USUFRUIR do descanso intrajornada, o total é o somatório dos subitens 4.1 e 4.2</t>
  </si>
  <si>
    <t>DIÁRIAS</t>
  </si>
  <si>
    <t>QUANTIDADE (ANUAL)</t>
  </si>
  <si>
    <t>VALOR UNITÁRIO</t>
  </si>
  <si>
    <t>VALOR TOTAL</t>
  </si>
  <si>
    <t>Uniformes e Equipamento de Proteção Individual - EPI</t>
  </si>
  <si>
    <t>Com Pernoite*</t>
  </si>
  <si>
    <t>Equipamentos de Proteção Coletiva - EPC</t>
  </si>
  <si>
    <t>Sem Pernoite*</t>
  </si>
  <si>
    <t>VALOR TOTAL MENSAL</t>
  </si>
  <si>
    <t>Diárias</t>
  </si>
  <si>
    <t>Acórdão 2.171/2005-TCU-Plenário</t>
  </si>
  <si>
    <t>* Valores estabelecidos em conformidade com as disposição da CCT n.° PB 000041/2020</t>
  </si>
  <si>
    <t>BASE DE CÁLCULO PARA O MÓDULO 6</t>
  </si>
  <si>
    <t>MÓDULO 4</t>
  </si>
  <si>
    <t>MÓDULO 5</t>
  </si>
  <si>
    <t>CÁLCULO POR DENTRO</t>
  </si>
  <si>
    <t>TOTAL DOS TRIBUTOS</t>
  </si>
  <si>
    <t>BASE DE CÁLCULO</t>
  </si>
  <si>
    <t>ÍNDICE</t>
  </si>
  <si>
    <t>C.1 - PIS</t>
  </si>
  <si>
    <t>C.2 - COFINS</t>
  </si>
  <si>
    <t>C.3 - ISS</t>
  </si>
  <si>
    <t>VALOR TOTAL POR EMPREGADO</t>
  </si>
  <si>
    <t>UNIFORMES E EQUIPAMENTOS DE PROTEÇÃO INDIVIDUAL E COLETIVO</t>
  </si>
  <si>
    <t>PEDREIRO</t>
  </si>
  <si>
    <t>ITEM</t>
  </si>
  <si>
    <t>PEÇA</t>
  </si>
  <si>
    <t>DESCRIÇÃO</t>
  </si>
  <si>
    <t>UNIDADE</t>
  </si>
  <si>
    <t>VALOR MÉDIO UNITÁRIO (R$)</t>
  </si>
  <si>
    <t>QUANTIDADE ANUAL</t>
  </si>
  <si>
    <t>VALOR ANUAL POR EMPREGADO (R$)</t>
  </si>
  <si>
    <t>VALOR MENSAL POR EMPREGADO (R$)</t>
  </si>
  <si>
    <t>CALÇA</t>
  </si>
  <si>
    <t>Calça com cós de elástico, dois bolsos frontais e dois bolsos na traseira, confeccionado em brim 100% algodão, sem partes metálicas.</t>
  </si>
  <si>
    <t>Unidade</t>
  </si>
  <si>
    <t>CAMISA</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</si>
  <si>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</si>
  <si>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</si>
  <si>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BONÉ</t>
  </si>
  <si>
    <t>Boné árabe em brim 100% algodão para proteção da face em trabalhos a céu aberto.</t>
  </si>
  <si>
    <t>MANGUITO PROTEÇÃO UV</t>
  </si>
  <si>
    <t>Manguito Proteção UV 50: Dimensões Aproximadas: P: 9x27,7 cm (L x C), G: 9,5x41 cm (L x P), Composição: 94% Poliamida e 6% Elastano; Proteção UV, Antimicrobial, Seamless Dry, Proteção Solar: Com FPS; na cor preta.</t>
  </si>
  <si>
    <t>Par</t>
  </si>
  <si>
    <t>CALÇADO</t>
  </si>
  <si>
    <r>
      <rPr>
        <i/>
        <sz val="11"/>
        <rFont val="Carlito"/>
        <charset val="134"/>
      </rPr>
      <t>Calçado de segurança tipo botina, confeccionado em couro vaqueta, fechamento em elástico, com biqueira de aço, solado em poliuretano</t>
    </r>
    <r>
      <rPr>
        <i/>
        <sz val="11"/>
        <rFont val="Arial"/>
        <charset val="134"/>
      </rPr>
      <t> </t>
    </r>
    <r>
      <rPr>
        <i/>
        <sz val="11"/>
        <rFont val="Carlito"/>
        <charset val="134"/>
      </rPr>
      <t>bidensidade.</t>
    </r>
  </si>
  <si>
    <r>
      <rPr>
        <i/>
        <sz val="11"/>
        <rFont val="Carlito"/>
        <charset val="134"/>
      </rPr>
      <t>Calçado ocupacional de uso profissional, tipo bota PVC cano longo, impermeável, confeccionado em policloreto de vinila (PVC), com resistência química, sem biqueira, propriedades antiderrapantes,</t>
    </r>
    <r>
      <rPr>
        <i/>
        <sz val="11"/>
        <rFont val="Arial"/>
        <charset val="134"/>
      </rPr>
      <t> </t>
    </r>
    <r>
      <rPr>
        <i/>
        <sz val="11"/>
        <rFont val="Carlito"/>
        <charset val="134"/>
      </rPr>
      <t>para uso em locais alagadiços.</t>
    </r>
  </si>
  <si>
    <t>MEIA</t>
  </si>
  <si>
    <t>Meia, modelo cano alto , composição: 88% Algodão, 2% Lycra e 10% Poliamida, na cor preta.</t>
  </si>
  <si>
    <t>CRACHÁ</t>
  </si>
  <si>
    <t xml:space="preserve"> Crachá de identiﬁcação, em plástico rígido, contendo logomarca da empresa, foto e nome completo do funcionário.</t>
  </si>
  <si>
    <t>CAPACETE</t>
  </si>
  <si>
    <t>Capacete de segurança, tipo II classe A, aba frontal, com carneira e jugular. Regulagem de tamanho através de ajuste simples, cor azul, com selo de marcação do INMETRO.</t>
  </si>
  <si>
    <t>CINTO DE SEGURANÇA</t>
  </si>
  <si>
    <t>Conjunto cinto de segurança tipo paraquedista com talabarte duplo e kit trava queda (o cinto de segurança e o talabarte deverão ter o mesmo C.A.)</t>
  </si>
  <si>
    <t>Conjunto</t>
  </si>
  <si>
    <t>LUVA</t>
  </si>
  <si>
    <t>Luva de segurança confeccionada em malha tricotada 4 fios algodão, palma com pigmento de PVC, cano curto, para uso em serviços gerais.</t>
  </si>
  <si>
    <t>ÓCULOS</t>
  </si>
  <si>
    <t>Óculos de proteção individual com lentes incolor, armação em policarbonato, lente em policarbonato, anti-embaçante e anti-risco. Modelo de sobreposição (p/ser usado sobre óculos graduados).</t>
  </si>
  <si>
    <t>PROTETOR AURICULAR</t>
  </si>
  <si>
    <t>Protetor auricular, tipo plug de três flanges, material silicone, características adicionais anti-alérgico/atóxico.</t>
  </si>
  <si>
    <t>PROTETOR SOLAR</t>
  </si>
  <si>
    <t>Protetor solar fator de proteção FPS 30 ou superior.</t>
  </si>
  <si>
    <t>RESPIRADOR FACIAL</t>
  </si>
  <si>
    <t>Respirador semifacial PFF2 dobrável, descartável, sem válvula. Indicado para proteção respiratória em ambientes hospitalares contra presença de aerodispersóides e outros agentes biológicos, aplicando-se ainda contra fumos, névoas e poeiras tóxicas.</t>
  </si>
  <si>
    <t>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</si>
  <si>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</si>
  <si>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</si>
  <si>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</si>
  <si>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</si>
  <si>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Luva de segurança isolante em borracha para alta tensão 20Kv, classe 2, para tensão máxima de uso até 17.000V.</t>
  </si>
  <si>
    <t>PINTOR</t>
  </si>
  <si>
    <t>TÉCNICO MECÂNICO EM REFRIGERAÇÃO</t>
  </si>
  <si>
    <t>AUXILIAR DE MANUTENÇÃO PREDIAL</t>
  </si>
  <si>
    <t>JARDINEIRO</t>
  </si>
  <si>
    <t>CAPA DE CHUVA</t>
  </si>
  <si>
    <t>Capa de chuva confeccionada em PVC com forro de poliéster, com mangas, capuz conjugado, fechamento frontal por meio de botões, fechamento das costuras através de solda eletrônica.</t>
  </si>
  <si>
    <t>AJUDANTE DE CARGA E DESCARGA DE MERCADORIA</t>
  </si>
  <si>
    <t>CINTA ERGONÔMICA</t>
  </si>
  <si>
    <t>Cinta ergonômica com suspensório, com elástico reforçado com fileiras duplas na região lombar e 5 flanges de PVC maleável, costura em nylon de alta resistência. Velcro de máxima aderência, com faixa refletiva de 30mm. Na cor Preta.</t>
  </si>
  <si>
    <t>EQUIPAMENTOS DE PROTEÇÃO COLETIVA</t>
  </si>
  <si>
    <t>KIT PRIMEIRO SOCORROS</t>
  </si>
  <si>
    <t>Caixa plástica tipo maleta para acondicionamento do Kit</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</si>
  <si>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</si>
  <si>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</si>
  <si>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</si>
  <si>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</si>
  <si>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</si>
  <si>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</si>
  <si>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</si>
  <si>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</si>
  <si>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</si>
  <si>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</si>
  <si>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</si>
  <si>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</si>
  <si>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</si>
  <si>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</si>
  <si>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Placas de sinalização “Atenção - Em manutenção”</t>
  </si>
  <si>
    <t>Cone em PVC, cor laranja com faixas refletivas, tamanho 75 cm.</t>
  </si>
  <si>
    <t>QUANTIDADE DE PROFISSIONAIS A SEREM CONTRATADOS</t>
  </si>
  <si>
    <t>VALOR MENSAL POR EMPREGADO</t>
  </si>
  <si>
    <t>MATERIAIS</t>
  </si>
  <si>
    <t>QUANTIDADE</t>
  </si>
  <si>
    <t>Alicate universal 8”</t>
  </si>
  <si>
    <t>UND</t>
  </si>
  <si>
    <t>Alicate de pressão 8”</t>
  </si>
  <si>
    <t>Alicate de corte 10”</t>
  </si>
  <si>
    <t>Alicate de bico 10”</t>
  </si>
  <si>
    <t>Chave de fenda grande</t>
  </si>
  <si>
    <t>Chaves de fenda média</t>
  </si>
  <si>
    <t>Chave de fenda pequena</t>
  </si>
  <si>
    <t>Chave Philips grande</t>
  </si>
  <si>
    <t>Chaves Philips pequena</t>
  </si>
  <si>
    <t>Chave para teste elétrico</t>
  </si>
  <si>
    <t>Chave inglesa 12"</t>
  </si>
  <si>
    <t>Jogo de chave Allen</t>
  </si>
  <si>
    <t>Jogo de chave boca/estria de 3/8”a 1”</t>
  </si>
  <si>
    <t>Jogo de chave de encaixe de 3/8”a 1 ¼”</t>
  </si>
  <si>
    <t>Jogo de brocas videa de 3,5 mm a 9,5 mm</t>
  </si>
  <si>
    <t>Jogo de brocas de aço rápido de 1/16” a 3/16”</t>
  </si>
  <si>
    <t>Estilete</t>
  </si>
  <si>
    <t>Arco de serra</t>
  </si>
  <si>
    <t>Alicate de papagaio</t>
  </si>
  <si>
    <t>Chave de grifa 18”</t>
  </si>
  <si>
    <t>Martelo bola de ½ kg</t>
  </si>
  <si>
    <t>Marreta de ½ kg</t>
  </si>
  <si>
    <t>Marreta de 1 kg</t>
  </si>
  <si>
    <t>Talhadeira de 6”</t>
  </si>
  <si>
    <t>Talhadeira de 8”</t>
  </si>
  <si>
    <t>Tesoura para chapa de alumínio</t>
  </si>
  <si>
    <t>Pá quadrada</t>
  </si>
  <si>
    <t>Enxada</t>
  </si>
  <si>
    <t>Chibanca</t>
  </si>
  <si>
    <t>Picareta</t>
  </si>
  <si>
    <t>Alavanca</t>
  </si>
  <si>
    <t>Peneira para areia</t>
  </si>
  <si>
    <t>Marretas de borracha para cerâmica</t>
  </si>
  <si>
    <t>Régua de alumínio</t>
  </si>
  <si>
    <t>Prumo</t>
  </si>
  <si>
    <t>Escalas métrica</t>
  </si>
  <si>
    <t>Colher para pedreiro</t>
  </si>
  <si>
    <t>Ponteiro</t>
  </si>
  <si>
    <t>Torquês</t>
  </si>
  <si>
    <t>Esquadro</t>
  </si>
  <si>
    <t>Bobina de linha de náilon</t>
  </si>
  <si>
    <t>Desempenadeira de madeira</t>
  </si>
  <si>
    <t>Desempenadeira de aço</t>
  </si>
  <si>
    <t>Pé de cabra</t>
  </si>
  <si>
    <t>Nível de alumínio</t>
  </si>
  <si>
    <t>Nível de mangueira transparente</t>
  </si>
  <si>
    <t>Trena métrica de 30m</t>
  </si>
  <si>
    <t>Diamante manual para corte de cerâmica</t>
  </si>
  <si>
    <t>Pincéis de pêlo</t>
  </si>
  <si>
    <t>Bandeja para pintura</t>
  </si>
  <si>
    <t>Rolos de esponja para pintura látex</t>
  </si>
  <si>
    <t>Rolos de lã para pintura látex</t>
  </si>
  <si>
    <t>Rolos de borracha para pintura texturizada</t>
  </si>
  <si>
    <t>Broxa</t>
  </si>
  <si>
    <t>Espátula de metal</t>
  </si>
  <si>
    <t>Espátula de metal dentada</t>
  </si>
  <si>
    <t>Pazinha larga para vazo 30cm</t>
  </si>
  <si>
    <t>Garfo largo 24cm</t>
  </si>
  <si>
    <t>Escardilho</t>
  </si>
  <si>
    <t>Tesoura para colheita e poda</t>
  </si>
  <si>
    <t>Tesoura de poda de cerca viva e grama</t>
  </si>
  <si>
    <t>Serrote Poda dobrável 30cm madeira</t>
  </si>
  <si>
    <t>Vassoura para Grama de metal - 18 dentes</t>
  </si>
  <si>
    <t>Pá Cavadeira Articulada-cabo 110 mm</t>
  </si>
  <si>
    <t>Facão 14” para mato cabo de madeira</t>
  </si>
  <si>
    <t>Carrinho de mão 60 l com rodas de borracha</t>
  </si>
  <si>
    <t>Pá de bico nº 3 com cabo</t>
  </si>
  <si>
    <t>Desentupidor de pia</t>
  </si>
  <si>
    <t>Desentupidor de vaso</t>
  </si>
  <si>
    <t>Desentupidor espiral</t>
  </si>
  <si>
    <t>Extensão elétrica 10 m</t>
  </si>
  <si>
    <t>Ferro de solda</t>
  </si>
  <si>
    <t>Lanternas holofote recarregável de Led</t>
  </si>
  <si>
    <t>Multiteste eletrônico</t>
  </si>
  <si>
    <t>Pente de Aletas</t>
  </si>
  <si>
    <t>Termômetro</t>
  </si>
  <si>
    <t>Chave Catraca</t>
  </si>
  <si>
    <t>Conjunto Serra Copo</t>
  </si>
  <si>
    <t>Cortador de Tubo</t>
  </si>
  <si>
    <t>Curvador de Tubo</t>
  </si>
  <si>
    <t>QUANTIDADE DE PROFISSIONAIS EMPREGADOS NA EXECUÇÃO DOS SERVIÇOS</t>
  </si>
  <si>
    <t>EQUIPAMENTOS</t>
  </si>
  <si>
    <r>
      <rPr>
        <sz val="11"/>
        <color rgb="FF000000"/>
        <rFont val="Calibri"/>
        <charset val="134"/>
      </rPr>
      <t>Alicate volt</t>
    </r>
    <r>
      <rPr>
        <sz val="11"/>
        <color rgb="FF000000"/>
        <rFont val="Arial"/>
        <charset val="134"/>
      </rPr>
      <t>í</t>
    </r>
    <r>
      <rPr>
        <sz val="11"/>
        <color rgb="FF000000"/>
        <rFont val="Calibri"/>
        <charset val="134"/>
      </rPr>
      <t>metro e Amper</t>
    </r>
    <r>
      <rPr>
        <sz val="11"/>
        <color rgb="FF000000"/>
        <rFont val="Arial"/>
        <charset val="134"/>
      </rPr>
      <t>í</t>
    </r>
    <r>
      <rPr>
        <sz val="11"/>
        <color rgb="FF000000"/>
        <rFont val="Calibri"/>
        <charset val="134"/>
      </rPr>
      <t>metro digital</t>
    </r>
  </si>
  <si>
    <r>
      <rPr>
        <sz val="11"/>
        <color rgb="FF000000"/>
        <rFont val="Calibri"/>
        <charset val="134"/>
      </rPr>
      <t>Escada de fibra de vidro extens</t>
    </r>
    <r>
      <rPr>
        <sz val="11"/>
        <color rgb="FF000000"/>
        <rFont val="Arial"/>
        <charset val="134"/>
      </rPr>
      <t>í</t>
    </r>
    <r>
      <rPr>
        <sz val="11"/>
        <color rgb="FF000000"/>
        <rFont val="Calibri"/>
        <charset val="134"/>
      </rPr>
      <t>vel com corda 5,70 X 10,20 m</t>
    </r>
  </si>
  <si>
    <r>
      <rPr>
        <sz val="11"/>
        <color rgb="FF000000"/>
        <rFont val="Calibri"/>
        <charset val="134"/>
      </rPr>
      <t>M</t>
    </r>
    <r>
      <rPr>
        <sz val="11"/>
        <color rgb="FF000000"/>
        <rFont val="Arial"/>
        <charset val="134"/>
      </rPr>
      <t>á</t>
    </r>
    <r>
      <rPr>
        <sz val="11"/>
        <color rgb="FF000000"/>
        <rFont val="Calibri"/>
        <charset val="134"/>
      </rPr>
      <t>quina manual para corte de cer</t>
    </r>
    <r>
      <rPr>
        <sz val="11"/>
        <color rgb="FF000000"/>
        <rFont val="Arial"/>
        <charset val="134"/>
      </rPr>
      <t>â</t>
    </r>
    <r>
      <rPr>
        <sz val="11"/>
        <color rgb="FF000000"/>
        <rFont val="Calibri"/>
        <charset val="134"/>
      </rPr>
      <t>mica</t>
    </r>
  </si>
  <si>
    <t>Chave de grifa 36”</t>
  </si>
  <si>
    <t>Andaime tubular de ferro com sapata e roda</t>
  </si>
  <si>
    <r>
      <rPr>
        <sz val="11"/>
        <color rgb="FF000000"/>
        <rFont val="Calibri"/>
        <charset val="134"/>
      </rPr>
      <t>Compressor port</t>
    </r>
    <r>
      <rPr>
        <sz val="11"/>
        <color rgb="FF000000"/>
        <rFont val="Arial"/>
        <charset val="134"/>
      </rPr>
      <t>á</t>
    </r>
    <r>
      <rPr>
        <sz val="11"/>
        <color rgb="FF000000"/>
        <rFont val="Calibri"/>
        <charset val="134"/>
      </rPr>
      <t>til</t>
    </r>
  </si>
  <si>
    <r>
      <rPr>
        <sz val="11"/>
        <color rgb="FF000000"/>
        <rFont val="Calibri"/>
        <charset val="134"/>
      </rPr>
      <t>Furadeira el</t>
    </r>
    <r>
      <rPr>
        <sz val="11"/>
        <color rgb="FF000000"/>
        <rFont val="Arial"/>
        <charset val="134"/>
      </rPr>
      <t>é</t>
    </r>
    <r>
      <rPr>
        <sz val="11"/>
        <color rgb="FF000000"/>
        <rFont val="Calibri"/>
        <charset val="134"/>
      </rPr>
      <t>trica impacto profissional</t>
    </r>
  </si>
  <si>
    <r>
      <rPr>
        <sz val="11"/>
        <color rgb="FF000000"/>
        <rFont val="Calibri"/>
        <charset val="134"/>
      </rPr>
      <t>Lixadeira el</t>
    </r>
    <r>
      <rPr>
        <sz val="11"/>
        <color rgb="FF000000"/>
        <rFont val="Arial"/>
        <charset val="134"/>
      </rPr>
      <t>é</t>
    </r>
    <r>
      <rPr>
        <sz val="11"/>
        <color rgb="FF000000"/>
        <rFont val="Calibri"/>
        <charset val="134"/>
      </rPr>
      <t>trica</t>
    </r>
  </si>
  <si>
    <t>Moto esmeril bancada</t>
  </si>
  <si>
    <r>
      <rPr>
        <sz val="11"/>
        <color rgb="FF000000"/>
        <rFont val="Calibri"/>
        <charset val="134"/>
      </rPr>
      <t>Serra para m</t>
    </r>
    <r>
      <rPr>
        <sz val="11"/>
        <color rgb="FF000000"/>
        <rFont val="Arial"/>
        <charset val="134"/>
      </rPr>
      <t>á</t>
    </r>
    <r>
      <rPr>
        <sz val="11"/>
        <color rgb="FF000000"/>
        <rFont val="Calibri"/>
        <charset val="134"/>
      </rPr>
      <t>rmore (makita)</t>
    </r>
  </si>
  <si>
    <t>Serra tico-tico</t>
  </si>
  <si>
    <t>Torno</t>
  </si>
  <si>
    <r>
      <rPr>
        <sz val="11"/>
        <color rgb="FF000000"/>
        <rFont val="Calibri"/>
        <charset val="134"/>
      </rPr>
      <t>Lavadora de Alta Press</t>
    </r>
    <r>
      <rPr>
        <sz val="11"/>
        <color rgb="FF000000"/>
        <rFont val="Arial"/>
        <charset val="134"/>
      </rPr>
      <t>ã</t>
    </r>
    <r>
      <rPr>
        <sz val="11"/>
        <color rgb="FF000000"/>
        <rFont val="Calibri"/>
        <charset val="134"/>
      </rPr>
      <t>o 1500 W</t>
    </r>
  </si>
  <si>
    <t>Aspirador de Pó</t>
  </si>
  <si>
    <r>
      <rPr>
        <sz val="11"/>
        <color rgb="FF000000"/>
        <rFont val="Calibri"/>
        <charset val="134"/>
      </rPr>
      <t>Bomba de v</t>
    </r>
    <r>
      <rPr>
        <sz val="11"/>
        <color rgb="FF000000"/>
        <rFont val="Arial"/>
        <charset val="134"/>
      </rPr>
      <t>á</t>
    </r>
    <r>
      <rPr>
        <sz val="11"/>
        <color rgb="FF000000"/>
        <rFont val="Calibri"/>
        <charset val="134"/>
      </rPr>
      <t>cuo</t>
    </r>
  </si>
  <si>
    <t>Conjunto Manifold</t>
  </si>
  <si>
    <r>
      <rPr>
        <sz val="11"/>
        <color rgb="FF000000"/>
        <rFont val="Calibri"/>
        <charset val="134"/>
      </rPr>
      <t>Vacu</t>
    </r>
    <r>
      <rPr>
        <sz val="11"/>
        <color rgb="FF000000"/>
        <rFont val="Arial"/>
        <charset val="134"/>
      </rPr>
      <t>ô</t>
    </r>
    <r>
      <rPr>
        <sz val="11"/>
        <color rgb="FF000000"/>
        <rFont val="Calibri"/>
        <charset val="134"/>
      </rPr>
      <t>metro</t>
    </r>
  </si>
  <si>
    <t>Detector de Vazamentos</t>
  </si>
  <si>
    <t>Maçarico Portátil</t>
  </si>
  <si>
    <t>Capacímetro</t>
  </si>
  <si>
    <t>Manutenção mensal</t>
  </si>
  <si>
    <t>Depreciação mensal</t>
  </si>
  <si>
    <t>Custo Total dos equipamentos (Manutenção + Depreciação)</t>
  </si>
  <si>
    <r>
      <rPr>
        <b/>
        <sz val="11"/>
        <color theme="1"/>
        <rFont val="Calibri"/>
        <charset val="134"/>
        <scheme val="minor"/>
      </rPr>
      <t>Manutenção de Equipamentos</t>
    </r>
    <r>
      <rPr>
        <sz val="11"/>
        <color theme="1"/>
        <rFont val="Calibri"/>
        <charset val="134"/>
        <scheme val="minor"/>
      </rPr>
      <t xml:space="preserve">: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
M= k x 83 x V0/VU, onde:
M = custo de manutenção mensal
K = 0,6 (conforme adotado pelo Sicro2 /DNIT – Manual de Custos Rodoviários – Volume 1, página 83);
VU = Vida Útil = 10.000 horas
V0 = Valor de aquisição do equipamento Assim:
Manutenção Mensal = Valor total dos equipamentos (ANEXO IV) x 0,5% a.m.;
</t>
    </r>
    <r>
      <rPr>
        <b/>
        <sz val="11"/>
        <color theme="1"/>
        <rFont val="Calibri"/>
        <charset val="134"/>
        <scheme val="minor"/>
      </rPr>
      <t>Depreciação de Equipamentos:</t>
    </r>
    <r>
      <rPr>
        <sz val="11"/>
        <color theme="1"/>
        <rFont val="Calibri"/>
        <charset val="134"/>
        <scheme val="minor"/>
      </rPr>
      <t xml:space="preserve"> Para o cálculo do insumo Depreciação de Equipamentos, adotou-se vida útil de 8 anos e valor residual de 20%, com base no Manual de Custos Rodoviários do DNIT, volume 1, de 2003.
Depreciação Mensal = [Valor total dos equipamentos x (1,00-0,20)]/(12x8);</t>
    </r>
  </si>
</sst>
</file>

<file path=xl/styles.xml><?xml version="1.0" encoding="utf-8"?>
<styleSheet xmlns="http://schemas.openxmlformats.org/spreadsheetml/2006/main">
  <numFmts count="11">
    <numFmt numFmtId="176" formatCode="_-&quot;R$ &quot;* #,##0.00_-;&quot;-R$ &quot;* #,##0.00_-;_-&quot;R$ &quot;* \-??_-;_-@_-"/>
    <numFmt numFmtId="177" formatCode="_-&quot;R$&quot;* #,##0_-;\-&quot;R$&quot;* #,##0_-;_-&quot;R$&quot;* &quot;-&quot;_-;_-@_-"/>
    <numFmt numFmtId="178" formatCode="_-* #,##0_-;\-* #,##0_-;_-* &quot;-&quot;_-;_-@_-"/>
    <numFmt numFmtId="179" formatCode="_-* #,##0.00_-;\-* #,##0.00_-;_-* &quot;-&quot;??_-;_-@_-"/>
    <numFmt numFmtId="180" formatCode="&quot;R$&quot;#,##0.00_);[Red]\(&quot;R$&quot;#,##0.00\)"/>
    <numFmt numFmtId="181" formatCode="0.0000_ "/>
    <numFmt numFmtId="182" formatCode="&quot;R$&quot;\ #,##0.00"/>
    <numFmt numFmtId="183" formatCode="&quot;R$&quot;#,##0.00"/>
    <numFmt numFmtId="184" formatCode="&quot;R$&quot;#,##0.00_);[Red]&quot;(R$&quot;#,##0.00\)"/>
    <numFmt numFmtId="185" formatCode="&quot;R$ &quot;#,##0.00"/>
    <numFmt numFmtId="186" formatCode="0.00_ "/>
  </numFmts>
  <fonts count="49">
    <font>
      <sz val="11"/>
      <color rgb="FF000000"/>
      <name val="Calibri"/>
      <charset val="134"/>
    </font>
    <font>
      <b/>
      <i/>
      <sz val="11"/>
      <name val="Calibri"/>
      <charset val="134"/>
    </font>
    <font>
      <b/>
      <i/>
      <sz val="11"/>
      <color rgb="FF000000"/>
      <name val="Calibri"/>
      <charset val="134"/>
    </font>
    <font>
      <i/>
      <sz val="11"/>
      <color rgb="FF000000"/>
      <name val="Calibri"/>
      <charset val="134"/>
    </font>
    <font>
      <b/>
      <i/>
      <sz val="11"/>
      <color theme="1"/>
      <name val="Calibri"/>
      <charset val="134"/>
      <scheme val="minor"/>
    </font>
    <font>
      <i/>
      <sz val="11"/>
      <name val="Calibri"/>
      <charset val="134"/>
      <scheme val="minor"/>
    </font>
    <font>
      <i/>
      <sz val="11"/>
      <name val="Calibri"/>
      <charset val="134"/>
    </font>
    <font>
      <sz val="11"/>
      <color theme="1"/>
      <name val="Calibri"/>
      <charset val="134"/>
      <scheme val="minor"/>
    </font>
    <font>
      <b/>
      <sz val="11"/>
      <color theme="0"/>
      <name val="Calibri"/>
      <charset val="134"/>
      <scheme val="minor"/>
    </font>
    <font>
      <b/>
      <sz val="11"/>
      <color theme="1"/>
      <name val="Calibri"/>
      <charset val="134"/>
      <scheme val="minor"/>
    </font>
    <font>
      <b/>
      <i/>
      <sz val="11"/>
      <color rgb="FF3F3F3F"/>
      <name val="Calibri"/>
      <charset val="134"/>
    </font>
    <font>
      <i/>
      <sz val="11"/>
      <name val="Times New Roman"/>
      <charset val="134"/>
    </font>
    <font>
      <b/>
      <sz val="11"/>
      <color theme="0"/>
      <name val="Calibri"/>
      <charset val="134"/>
    </font>
    <font>
      <b/>
      <sz val="11"/>
      <name val="Calibri"/>
      <charset val="134"/>
    </font>
    <font>
      <b/>
      <sz val="11"/>
      <color rgb="FF000000"/>
      <name val="Calibri"/>
      <charset val="134"/>
    </font>
    <font>
      <sz val="11"/>
      <name val="Calibri"/>
      <charset val="134"/>
    </font>
    <font>
      <i/>
      <sz val="11"/>
      <name val="Carlito"/>
      <charset val="134"/>
    </font>
    <font>
      <b/>
      <sz val="14"/>
      <color rgb="FFFFFFFF"/>
      <name val="Calibri"/>
      <charset val="134"/>
    </font>
    <font>
      <b/>
      <sz val="11"/>
      <color rgb="FFFFFFFF"/>
      <name val="Calibri"/>
      <charset val="134"/>
    </font>
    <font>
      <sz val="11"/>
      <color rgb="FFFF0000"/>
      <name val="Calibri"/>
      <charset val="134"/>
    </font>
    <font>
      <sz val="11"/>
      <color theme="0"/>
      <name val="Calibri"/>
      <charset val="134"/>
    </font>
    <font>
      <sz val="11"/>
      <color rgb="FFF4B183"/>
      <name val="Calibri"/>
      <charset val="134"/>
    </font>
    <font>
      <sz val="11"/>
      <color rgb="FFFFFFFF"/>
      <name val="Calibri"/>
      <charset val="134"/>
    </font>
    <font>
      <sz val="11"/>
      <color rgb="FFFF0000"/>
      <name val="Calibri"/>
      <charset val="0"/>
      <scheme val="minor"/>
    </font>
    <font>
      <sz val="11"/>
      <color theme="1"/>
      <name val="Calibri"/>
      <charset val="0"/>
      <scheme val="minor"/>
    </font>
    <font>
      <sz val="10"/>
      <name val="Arial"/>
      <charset val="134"/>
    </font>
    <font>
      <sz val="11"/>
      <color theme="0"/>
      <name val="Calibri"/>
      <charset val="0"/>
      <scheme val="minor"/>
    </font>
    <font>
      <b/>
      <sz val="11"/>
      <color theme="3"/>
      <name val="Calibri"/>
      <charset val="134"/>
      <scheme val="minor"/>
    </font>
    <font>
      <i/>
      <sz val="11"/>
      <color rgb="FF7F7F7F"/>
      <name val="Calibri"/>
      <charset val="0"/>
      <scheme val="minor"/>
    </font>
    <font>
      <b/>
      <sz val="15"/>
      <color theme="3"/>
      <name val="Calibri"/>
      <charset val="134"/>
      <scheme val="minor"/>
    </font>
    <font>
      <b/>
      <sz val="11"/>
      <color rgb="FFFFFFFF"/>
      <name val="Calibri"/>
      <charset val="0"/>
      <scheme val="minor"/>
    </font>
    <font>
      <sz val="11"/>
      <color rgb="FFFA7D00"/>
      <name val="Calibri"/>
      <charset val="0"/>
      <scheme val="minor"/>
    </font>
    <font>
      <b/>
      <sz val="13"/>
      <color theme="3"/>
      <name val="Calibri"/>
      <charset val="134"/>
      <scheme val="minor"/>
    </font>
    <font>
      <u/>
      <sz val="11"/>
      <color rgb="FF800080"/>
      <name val="Calibri"/>
      <charset val="0"/>
      <scheme val="minor"/>
    </font>
    <font>
      <b/>
      <sz val="18"/>
      <color theme="3"/>
      <name val="Calibri"/>
      <charset val="134"/>
      <scheme val="minor"/>
    </font>
    <font>
      <u/>
      <sz val="11"/>
      <color rgb="FF0000FF"/>
      <name val="Calibri"/>
      <charset val="0"/>
      <scheme val="minor"/>
    </font>
    <font>
      <sz val="10"/>
      <color theme="1"/>
      <name val="Calibri"/>
      <charset val="134"/>
      <scheme val="minor"/>
    </font>
    <font>
      <sz val="11"/>
      <color rgb="FF3F3F76"/>
      <name val="Calibri"/>
      <charset val="0"/>
      <scheme val="minor"/>
    </font>
    <font>
      <b/>
      <sz val="11"/>
      <color theme="1"/>
      <name val="Calibri"/>
      <charset val="0"/>
      <scheme val="minor"/>
    </font>
    <font>
      <b/>
      <sz val="11"/>
      <color rgb="FF3F3F3F"/>
      <name val="Calibri"/>
      <charset val="0"/>
      <scheme val="minor"/>
    </font>
    <font>
      <sz val="11"/>
      <color rgb="FF9C6500"/>
      <name val="Calibri"/>
      <charset val="0"/>
      <scheme val="minor"/>
    </font>
    <font>
      <b/>
      <sz val="11"/>
      <color rgb="FFFA7D00"/>
      <name val="Calibri"/>
      <charset val="0"/>
      <scheme val="minor"/>
    </font>
    <font>
      <sz val="11"/>
      <color rgb="FF006100"/>
      <name val="Calibri"/>
      <charset val="0"/>
      <scheme val="minor"/>
    </font>
    <font>
      <sz val="11"/>
      <color rgb="FF9C0006"/>
      <name val="Calibri"/>
      <charset val="0"/>
      <scheme val="minor"/>
    </font>
    <font>
      <sz val="11"/>
      <color rgb="FF000000"/>
      <name val="Arial"/>
      <charset val="134"/>
    </font>
    <font>
      <i/>
      <sz val="11"/>
      <name val="Arial"/>
      <charset val="134"/>
    </font>
    <font>
      <sz val="10"/>
      <color rgb="FF000000"/>
      <name val="Calibri"/>
      <charset val="134"/>
    </font>
    <font>
      <u/>
      <sz val="11"/>
      <color rgb="FFF4B183"/>
      <name val="Calibri"/>
      <charset val="134"/>
    </font>
    <font>
      <sz val="9"/>
      <name val="Tahoma"/>
      <charset val="134"/>
    </font>
  </fonts>
  <fills count="47">
    <fill>
      <patternFill patternType="none"/>
    </fill>
    <fill>
      <patternFill patternType="gray125"/>
    </fill>
    <fill>
      <patternFill patternType="solid">
        <fgColor theme="0" tint="-0.5"/>
        <bgColor indexed="64"/>
      </patternFill>
    </fill>
    <fill>
      <patternFill patternType="solid">
        <fgColor rgb="FFD7D7D7"/>
        <bgColor indexed="64"/>
      </patternFill>
    </fill>
    <fill>
      <patternFill patternType="solid">
        <fgColor theme="5" tint="0.4"/>
        <bgColor indexed="64"/>
      </patternFill>
    </fill>
    <fill>
      <patternFill patternType="solid">
        <fgColor theme="0" tint="-0.15"/>
        <bgColor indexed="64"/>
      </patternFill>
    </fill>
    <fill>
      <patternFill patternType="solid">
        <fgColor theme="9"/>
        <bgColor indexed="64"/>
      </patternFill>
    </fill>
    <fill>
      <patternFill patternType="solid">
        <fgColor theme="9" tint="0.6"/>
        <bgColor indexed="64"/>
      </patternFill>
    </fill>
    <fill>
      <patternFill patternType="solid">
        <fgColor theme="9" tint="0.4"/>
        <bgColor indexed="64"/>
      </patternFill>
    </fill>
    <fill>
      <patternFill patternType="solid">
        <fgColor rgb="FF70AD47"/>
        <bgColor rgb="FF339966"/>
      </patternFill>
    </fill>
    <fill>
      <patternFill patternType="solid">
        <fgColor rgb="FFC5E0B4"/>
        <bgColor rgb="FFA9D18E"/>
      </patternFill>
    </fill>
    <fill>
      <patternFill patternType="solid">
        <fgColor rgb="FFA9D18E"/>
        <bgColor rgb="FFC5E0B4"/>
      </patternFill>
    </fill>
    <fill>
      <patternFill patternType="solid">
        <fgColor rgb="FFF4B183"/>
        <bgColor rgb="FFFF99CC"/>
      </patternFill>
    </fill>
    <fill>
      <patternFill patternType="solid">
        <fgColor rgb="FFE2F0D9"/>
        <bgColor rgb="FFF2F2F2"/>
      </patternFill>
    </fill>
    <fill>
      <patternFill patternType="solid">
        <fgColor theme="5" tint="0.4"/>
        <bgColor rgb="FFA9D18E"/>
      </patternFill>
    </fill>
    <fill>
      <patternFill patternType="solid">
        <fgColor theme="5" tint="0.4"/>
        <bgColor rgb="FFF2F2F2"/>
      </patternFill>
    </fill>
    <fill>
      <patternFill patternType="solid">
        <fgColor rgb="FFF2F2F2"/>
        <bgColor rgb="FFE2F0D9"/>
      </patternFill>
    </fill>
    <fill>
      <patternFill patternType="solid">
        <fgColor theme="9"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6"/>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rgb="FFA5A5A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C99"/>
        <bgColor indexed="64"/>
      </patternFill>
    </fill>
    <fill>
      <patternFill patternType="solid">
        <fgColor rgb="FFF2F2F2"/>
        <bgColor indexed="64"/>
      </patternFill>
    </fill>
    <fill>
      <patternFill patternType="solid">
        <fgColor rgb="FFFFEB9C"/>
        <bgColor indexed="64"/>
      </patternFill>
    </fill>
    <fill>
      <patternFill patternType="solid">
        <fgColor rgb="FFC6EFCE"/>
        <bgColor indexed="64"/>
      </patternFill>
    </fill>
    <fill>
      <patternFill patternType="solid">
        <fgColor rgb="FFFFC7CE"/>
        <bgColor indexed="64"/>
      </patternFill>
    </fill>
    <fill>
      <patternFill patternType="solid">
        <fgColor theme="4"/>
        <bgColor indexed="64"/>
      </patternFill>
    </fill>
  </fills>
  <borders count="29">
    <border>
      <left/>
      <right/>
      <top/>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rgb="FFFFFFFF"/>
      </left>
      <right style="thin">
        <color rgb="FFFFFFFF"/>
      </right>
      <top/>
      <bottom style="thick">
        <color rgb="FFFFFFFF"/>
      </bottom>
      <diagonal/>
    </border>
    <border>
      <left/>
      <right/>
      <top style="thick">
        <color rgb="FFFFFFFF"/>
      </top>
      <bottom style="thin">
        <color rgb="FFFFFFFF"/>
      </bottom>
      <diagonal/>
    </border>
    <border>
      <left/>
      <right/>
      <top/>
      <bottom style="thin">
        <color rgb="FFFFFFFF"/>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style="thin">
        <color rgb="FFFFFFFF"/>
      </right>
      <top style="thin">
        <color rgb="FFFFFFFF"/>
      </top>
      <bottom/>
      <diagonal/>
    </border>
    <border>
      <left style="thin">
        <color rgb="FFFFFFFF"/>
      </left>
      <right/>
      <top/>
      <bottom/>
      <diagonal/>
    </border>
    <border>
      <left style="thin">
        <color auto="1"/>
      </left>
      <right style="thin">
        <color auto="1"/>
      </right>
      <top style="thin">
        <color auto="1"/>
      </top>
      <bottom/>
      <diagonal/>
    </border>
    <border>
      <left/>
      <right/>
      <top/>
      <bottom style="thin">
        <color auto="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177" fontId="25" fillId="0" borderId="0" applyBorder="0" applyAlignment="0" applyProtection="0"/>
    <xf numFmtId="178" fontId="25" fillId="0" borderId="0" applyBorder="0" applyAlignment="0" applyProtection="0"/>
    <xf numFmtId="0" fontId="24" fillId="18" borderId="0" applyNumberFormat="0" applyBorder="0" applyAlignment="0" applyProtection="0">
      <alignment vertical="center"/>
    </xf>
    <xf numFmtId="9" fontId="0" fillId="0" borderId="0" applyBorder="0" applyProtection="0"/>
    <xf numFmtId="0" fontId="31" fillId="0" borderId="24" applyNumberFormat="0" applyFill="0" applyAlignment="0" applyProtection="0">
      <alignment vertical="center"/>
    </xf>
    <xf numFmtId="0" fontId="30" fillId="28" borderId="23" applyNumberFormat="0" applyAlignment="0" applyProtection="0">
      <alignment vertical="center"/>
    </xf>
    <xf numFmtId="179" fontId="25" fillId="0" borderId="0" applyBorder="0" applyAlignment="0" applyProtection="0"/>
    <xf numFmtId="0" fontId="24" fillId="19" borderId="0" applyNumberFormat="0" applyBorder="0" applyAlignment="0" applyProtection="0">
      <alignment vertical="center"/>
    </xf>
    <xf numFmtId="176" fontId="0" fillId="0" borderId="0" applyBorder="0" applyProtection="0"/>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4" fillId="40" borderId="0" applyNumberFormat="0" applyBorder="0" applyAlignment="0" applyProtection="0">
      <alignment vertical="center"/>
    </xf>
    <xf numFmtId="0" fontId="36" fillId="39" borderId="25" applyNumberFormat="0" applyFont="0" applyAlignment="0" applyProtection="0">
      <alignment vertical="center"/>
    </xf>
    <xf numFmtId="0" fontId="24" fillId="17" borderId="0" applyNumberFormat="0" applyBorder="0" applyAlignment="0" applyProtection="0">
      <alignment vertical="center"/>
    </xf>
    <xf numFmtId="0" fontId="2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22" borderId="0" applyNumberFormat="0" applyBorder="0" applyAlignment="0" applyProtection="0">
      <alignment vertical="center"/>
    </xf>
    <xf numFmtId="0" fontId="29" fillId="0" borderId="22" applyNumberFormat="0" applyFill="0" applyAlignment="0" applyProtection="0">
      <alignment vertical="center"/>
    </xf>
    <xf numFmtId="0" fontId="26" fillId="33" borderId="0" applyNumberFormat="0" applyBorder="0" applyAlignment="0" applyProtection="0">
      <alignment vertical="center"/>
    </xf>
    <xf numFmtId="0" fontId="32" fillId="0" borderId="22" applyNumberFormat="0" applyFill="0" applyAlignment="0" applyProtection="0">
      <alignment vertical="center"/>
    </xf>
    <xf numFmtId="0" fontId="26" fillId="27" borderId="0" applyNumberFormat="0" applyBorder="0" applyAlignment="0" applyProtection="0">
      <alignment vertical="center"/>
    </xf>
    <xf numFmtId="0" fontId="27" fillId="0" borderId="21" applyNumberFormat="0" applyFill="0" applyAlignment="0" applyProtection="0">
      <alignment vertical="center"/>
    </xf>
    <xf numFmtId="0" fontId="26" fillId="6" borderId="0" applyNumberFormat="0" applyBorder="0" applyAlignment="0" applyProtection="0">
      <alignment vertical="center"/>
    </xf>
    <xf numFmtId="0" fontId="27" fillId="0" borderId="0" applyNumberFormat="0" applyFill="0" applyBorder="0" applyAlignment="0" applyProtection="0">
      <alignment vertical="center"/>
    </xf>
    <xf numFmtId="0" fontId="37" fillId="41" borderId="26" applyNumberFormat="0" applyAlignment="0" applyProtection="0">
      <alignment vertical="center"/>
    </xf>
    <xf numFmtId="0" fontId="39" fillId="42" borderId="28" applyNumberFormat="0" applyAlignment="0" applyProtection="0">
      <alignment vertical="center"/>
    </xf>
    <xf numFmtId="0" fontId="41" fillId="42" borderId="26" applyNumberFormat="0" applyAlignment="0" applyProtection="0">
      <alignment vertical="center"/>
    </xf>
    <xf numFmtId="0" fontId="38" fillId="0" borderId="27" applyNumberFormat="0" applyFill="0" applyAlignment="0" applyProtection="0">
      <alignment vertical="center"/>
    </xf>
    <xf numFmtId="0" fontId="24" fillId="30" borderId="0" applyNumberFormat="0" applyBorder="0" applyAlignment="0" applyProtection="0">
      <alignment vertical="center"/>
    </xf>
    <xf numFmtId="0" fontId="42" fillId="44" borderId="0" applyNumberFormat="0" applyBorder="0" applyAlignment="0" applyProtection="0">
      <alignment vertical="center"/>
    </xf>
    <xf numFmtId="0" fontId="43" fillId="45" borderId="0" applyNumberFormat="0" applyBorder="0" applyAlignment="0" applyProtection="0">
      <alignment vertical="center"/>
    </xf>
    <xf numFmtId="0" fontId="40" fillId="43" borderId="0" applyNumberFormat="0" applyBorder="0" applyAlignment="0" applyProtection="0">
      <alignment vertical="center"/>
    </xf>
    <xf numFmtId="0" fontId="24" fillId="36" borderId="0" applyNumberFormat="0" applyBorder="0" applyAlignment="0" applyProtection="0">
      <alignment vertical="center"/>
    </xf>
    <xf numFmtId="0" fontId="26" fillId="46" borderId="0" applyNumberFormat="0" applyBorder="0" applyAlignment="0" applyProtection="0">
      <alignment vertical="center"/>
    </xf>
    <xf numFmtId="0" fontId="24" fillId="29" borderId="0" applyNumberFormat="0" applyBorder="0" applyAlignment="0" applyProtection="0">
      <alignment vertical="center"/>
    </xf>
    <xf numFmtId="0" fontId="26" fillId="25" borderId="0" applyNumberFormat="0" applyBorder="0" applyAlignment="0" applyProtection="0">
      <alignment vertical="center"/>
    </xf>
    <xf numFmtId="0" fontId="24" fillId="32" borderId="0" applyNumberFormat="0" applyBorder="0" applyAlignment="0" applyProtection="0">
      <alignment vertical="center"/>
    </xf>
    <xf numFmtId="0" fontId="26" fillId="21" borderId="0" applyNumberFormat="0" applyBorder="0" applyAlignment="0" applyProtection="0">
      <alignment vertical="center"/>
    </xf>
    <xf numFmtId="0" fontId="24" fillId="38" borderId="0" applyNumberFormat="0" applyBorder="0" applyAlignment="0" applyProtection="0">
      <alignment vertical="center"/>
    </xf>
    <xf numFmtId="0" fontId="26" fillId="26" borderId="0" applyNumberFormat="0" applyBorder="0" applyAlignment="0" applyProtection="0">
      <alignment vertical="center"/>
    </xf>
    <xf numFmtId="0" fontId="24" fillId="24" borderId="0" applyNumberFormat="0" applyBorder="0" applyAlignment="0" applyProtection="0">
      <alignment vertical="center"/>
    </xf>
    <xf numFmtId="0" fontId="26" fillId="35" borderId="0" applyNumberFormat="0" applyBorder="0" applyAlignment="0" applyProtection="0">
      <alignment vertical="center"/>
    </xf>
    <xf numFmtId="0" fontId="24" fillId="20" borderId="0" applyNumberFormat="0" applyBorder="0" applyAlignment="0" applyProtection="0">
      <alignment vertical="center"/>
    </xf>
    <xf numFmtId="0" fontId="26" fillId="37" borderId="0" applyNumberFormat="0" applyBorder="0" applyAlignment="0" applyProtection="0">
      <alignment vertical="center"/>
    </xf>
    <xf numFmtId="0" fontId="24" fillId="31" borderId="0" applyNumberFormat="0" applyBorder="0" applyAlignment="0" applyProtection="0">
      <alignment vertical="center"/>
    </xf>
    <xf numFmtId="0" fontId="26" fillId="23" borderId="0" applyNumberFormat="0" applyBorder="0" applyAlignment="0" applyProtection="0">
      <alignment vertical="center"/>
    </xf>
    <xf numFmtId="0" fontId="26" fillId="34" borderId="0" applyNumberFormat="0" applyBorder="0" applyAlignment="0" applyProtection="0">
      <alignment vertical="center"/>
    </xf>
  </cellStyleXfs>
  <cellXfs count="159">
    <xf numFmtId="0" fontId="0" fillId="0" borderId="0" xfId="0"/>
    <xf numFmtId="0" fontId="1" fillId="2" borderId="0" xfId="0" applyFont="1" applyFill="1" applyAlignment="1">
      <alignment horizontal="center" vertical="center"/>
    </xf>
    <xf numFmtId="0" fontId="2" fillId="3"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180" fontId="0" fillId="4" borderId="0" xfId="0" applyNumberFormat="1" applyFill="1" applyAlignment="1">
      <alignment horizontal="center" vertical="center"/>
    </xf>
    <xf numFmtId="180" fontId="0" fillId="0" borderId="0" xfId="0" applyNumberFormat="1" applyAlignment="1">
      <alignment horizontal="center" vertical="center"/>
    </xf>
    <xf numFmtId="0" fontId="3" fillId="0" borderId="0" xfId="0" applyFont="1" applyAlignment="1">
      <alignment horizontal="justify" vertical="center"/>
    </xf>
    <xf numFmtId="0" fontId="2" fillId="2" borderId="0" xfId="0" applyFont="1" applyFill="1" applyAlignment="1">
      <alignment horizontal="center"/>
    </xf>
    <xf numFmtId="180" fontId="2" fillId="2" borderId="0" xfId="0" applyNumberFormat="1" applyFont="1" applyFill="1" applyAlignment="1">
      <alignment horizontal="center"/>
    </xf>
    <xf numFmtId="0" fontId="4" fillId="2" borderId="0" xfId="0" applyFont="1" applyFill="1" applyAlignment="1">
      <alignment horizontal="center"/>
    </xf>
    <xf numFmtId="0" fontId="5" fillId="5" borderId="0" xfId="0" applyFont="1" applyFill="1" applyAlignment="1">
      <alignment horizontal="center" vertical="center"/>
    </xf>
    <xf numFmtId="0" fontId="6" fillId="5" borderId="0" xfId="0" applyFont="1" applyFill="1" applyAlignment="1">
      <alignment horizontal="center" vertical="center"/>
    </xf>
    <xf numFmtId="0" fontId="5" fillId="5" borderId="0" xfId="0" applyFont="1" applyFill="1" applyAlignment="1">
      <alignment horizontal="center" vertical="center" wrapText="1"/>
    </xf>
    <xf numFmtId="0" fontId="7" fillId="0" borderId="0" xfId="0" applyFont="1" applyFill="1" applyAlignment="1">
      <alignment horizontal="center"/>
    </xf>
    <xf numFmtId="0" fontId="7" fillId="0" borderId="0" xfId="0" applyFont="1" applyFill="1" applyAlignment="1">
      <alignment wrapText="1"/>
    </xf>
    <xf numFmtId="0" fontId="7" fillId="0" borderId="0" xfId="0" applyFont="1" applyFill="1" applyAlignment="1">
      <alignment horizontal="center" vertical="center"/>
    </xf>
    <xf numFmtId="182" fontId="7" fillId="0" borderId="0" xfId="0" applyNumberFormat="1" applyFont="1" applyFill="1" applyAlignment="1">
      <alignment horizontal="center" vertical="center"/>
    </xf>
    <xf numFmtId="0" fontId="8" fillId="6" borderId="1" xfId="0" applyFont="1" applyFill="1" applyBorder="1" applyAlignment="1">
      <alignment horizontal="center"/>
    </xf>
    <xf numFmtId="0" fontId="8" fillId="6" borderId="2" xfId="0" applyFont="1" applyFill="1" applyBorder="1" applyAlignment="1">
      <alignment horizontal="center"/>
    </xf>
    <xf numFmtId="0" fontId="8" fillId="6" borderId="3" xfId="0" applyFont="1" applyFill="1" applyBorder="1" applyAlignment="1">
      <alignment horizontal="center"/>
    </xf>
    <xf numFmtId="182" fontId="8" fillId="6" borderId="4" xfId="0" applyNumberFormat="1" applyFont="1" applyFill="1" applyBorder="1" applyAlignment="1">
      <alignment horizontal="center"/>
    </xf>
    <xf numFmtId="0" fontId="8" fillId="6" borderId="5" xfId="0" applyFont="1" applyFill="1" applyBorder="1" applyAlignment="1">
      <alignment horizontal="center"/>
    </xf>
    <xf numFmtId="182" fontId="8" fillId="6" borderId="5" xfId="0" applyNumberFormat="1" applyFont="1" applyFill="1" applyBorder="1" applyAlignment="1">
      <alignment horizontal="center"/>
    </xf>
    <xf numFmtId="0" fontId="8" fillId="6" borderId="5" xfId="0" applyNumberFormat="1" applyFont="1" applyFill="1" applyBorder="1" applyAlignment="1">
      <alignment horizontal="center"/>
    </xf>
    <xf numFmtId="0" fontId="7" fillId="0" borderId="0" xfId="0" applyFont="1" applyFill="1" applyAlignment="1"/>
    <xf numFmtId="0" fontId="9" fillId="0" borderId="0" xfId="0" applyFont="1" applyFill="1" applyAlignment="1">
      <alignment horizontal="justify" wrapText="1"/>
    </xf>
    <xf numFmtId="0" fontId="7" fillId="0" borderId="0" xfId="0" applyFont="1" applyFill="1" applyAlignment="1">
      <alignment horizontal="justify" wrapText="1"/>
    </xf>
    <xf numFmtId="0" fontId="1" fillId="2" borderId="0" xfId="0" applyFont="1" applyFill="1" applyAlignment="1">
      <alignment horizontal="center"/>
    </xf>
    <xf numFmtId="0" fontId="10" fillId="3" borderId="0" xfId="0" applyFont="1" applyFill="1" applyAlignment="1">
      <alignment horizontal="center" vertical="center" wrapText="1"/>
    </xf>
    <xf numFmtId="0" fontId="11" fillId="0" borderId="0" xfId="0" applyFont="1" applyAlignment="1">
      <alignment horizontal="center" vertical="center" wrapText="1"/>
    </xf>
    <xf numFmtId="0" fontId="1" fillId="0" borderId="0" xfId="0" applyFont="1" applyAlignment="1">
      <alignment horizontal="center" wrapText="1"/>
    </xf>
    <xf numFmtId="0" fontId="6" fillId="0" borderId="0" xfId="0" applyFont="1" applyAlignment="1">
      <alignment horizontal="justify" wrapText="1"/>
    </xf>
    <xf numFmtId="0" fontId="6" fillId="0" borderId="0" xfId="0" applyFont="1" applyAlignment="1">
      <alignment horizontal="center" vertical="center" wrapText="1"/>
    </xf>
    <xf numFmtId="0" fontId="6" fillId="0" borderId="0" xfId="0" applyFont="1" applyAlignment="1">
      <alignment horizontal="center" wrapText="1"/>
    </xf>
    <xf numFmtId="0" fontId="2" fillId="2" borderId="0" xfId="0" applyFont="1" applyFill="1" applyAlignment="1">
      <alignment horizontal="center" vertical="center"/>
    </xf>
    <xf numFmtId="180" fontId="2" fillId="2" borderId="0" xfId="0" applyNumberFormat="1" applyFont="1" applyFill="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12" fillId="6" borderId="0" xfId="0" applyFont="1" applyFill="1" applyBorder="1" applyAlignment="1">
      <alignment horizontal="center"/>
    </xf>
    <xf numFmtId="0" fontId="12" fillId="6" borderId="0" xfId="0" applyFont="1" applyFill="1" applyBorder="1" applyAlignment="1">
      <alignment horizontal="center" vertical="center" wrapText="1"/>
    </xf>
    <xf numFmtId="0" fontId="12" fillId="6" borderId="0" xfId="0" applyFont="1" applyFill="1" applyBorder="1" applyAlignment="1">
      <alignment horizontal="center" vertical="center"/>
    </xf>
    <xf numFmtId="0" fontId="13" fillId="7" borderId="0" xfId="0" applyFont="1" applyFill="1" applyAlignment="1">
      <alignment horizontal="center"/>
    </xf>
    <xf numFmtId="0" fontId="13" fillId="7" borderId="0" xfId="0" applyFont="1" applyFill="1" applyAlignment="1">
      <alignment horizontal="center" vertical="center" wrapText="1"/>
    </xf>
    <xf numFmtId="0" fontId="13" fillId="7" borderId="0" xfId="0" applyFont="1" applyFill="1" applyAlignment="1">
      <alignment horizontal="center" vertical="center"/>
    </xf>
    <xf numFmtId="0" fontId="14" fillId="8" borderId="0" xfId="0" applyFont="1" applyFill="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justify" wrapText="1"/>
    </xf>
    <xf numFmtId="180" fontId="15" fillId="4" borderId="0" xfId="0" applyNumberFormat="1" applyFont="1" applyFill="1" applyAlignment="1">
      <alignment horizontal="center" vertical="center" wrapText="1"/>
    </xf>
    <xf numFmtId="180" fontId="15" fillId="0" borderId="0" xfId="0" applyNumberFormat="1" applyFont="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justify" vertical="center" wrapText="1"/>
    </xf>
    <xf numFmtId="0" fontId="6" fillId="0" borderId="0" xfId="0" applyFont="1" applyAlignment="1">
      <alignment horizontal="justify" vertical="center" wrapText="1"/>
    </xf>
    <xf numFmtId="0" fontId="17" fillId="9" borderId="6" xfId="0" applyFont="1" applyFill="1" applyBorder="1" applyAlignment="1">
      <alignment horizontal="center"/>
    </xf>
    <xf numFmtId="0" fontId="14" fillId="10" borderId="7" xfId="0" applyFont="1" applyFill="1" applyBorder="1" applyAlignment="1">
      <alignment horizontal="left" wrapText="1"/>
    </xf>
    <xf numFmtId="0" fontId="14" fillId="11" borderId="0" xfId="0" applyFont="1" applyFill="1" applyBorder="1" applyAlignment="1">
      <alignment horizontal="left" wrapText="1"/>
    </xf>
    <xf numFmtId="49" fontId="0" fillId="11" borderId="0" xfId="0" applyNumberFormat="1" applyFont="1" applyFill="1" applyBorder="1" applyAlignment="1">
      <alignment horizontal="left"/>
    </xf>
    <xf numFmtId="0" fontId="0" fillId="11" borderId="0" xfId="0" applyFont="1" applyFill="1" applyBorder="1" applyAlignment="1">
      <alignment horizontal="left"/>
    </xf>
    <xf numFmtId="0" fontId="14" fillId="0" borderId="0" xfId="0" applyFont="1" applyBorder="1" applyAlignment="1">
      <alignment horizontal="left" wrapText="1"/>
    </xf>
    <xf numFmtId="0" fontId="0" fillId="0" borderId="0" xfId="0" applyFont="1" applyBorder="1" applyAlignment="1">
      <alignment horizontal="left"/>
    </xf>
    <xf numFmtId="0" fontId="18" fillId="9" borderId="8" xfId="0" applyFont="1" applyFill="1" applyBorder="1" applyAlignment="1">
      <alignment horizontal="center"/>
    </xf>
    <xf numFmtId="0" fontId="0" fillId="10" borderId="9" xfId="0" applyFont="1" applyFill="1" applyBorder="1" applyAlignment="1">
      <alignment horizontal="center"/>
    </xf>
    <xf numFmtId="0" fontId="0" fillId="10" borderId="10" xfId="0" applyFont="1" applyFill="1" applyBorder="1"/>
    <xf numFmtId="0" fontId="19" fillId="12" borderId="10" xfId="0" applyFont="1" applyFill="1" applyBorder="1" applyAlignment="1">
      <alignment horizontal="center"/>
    </xf>
    <xf numFmtId="0" fontId="0" fillId="13" borderId="11" xfId="0" applyFont="1" applyFill="1" applyBorder="1" applyAlignment="1">
      <alignment horizontal="center"/>
    </xf>
    <xf numFmtId="0" fontId="0" fillId="13" borderId="12" xfId="0" applyFont="1" applyFill="1" applyBorder="1"/>
    <xf numFmtId="0" fontId="0" fillId="12" borderId="12" xfId="0" applyFont="1" applyFill="1" applyBorder="1" applyAlignment="1">
      <alignment horizontal="center"/>
    </xf>
    <xf numFmtId="0" fontId="0" fillId="10" borderId="11" xfId="0" applyFont="1" applyFill="1" applyBorder="1" applyAlignment="1">
      <alignment horizontal="center"/>
    </xf>
    <xf numFmtId="0" fontId="0" fillId="10" borderId="12" xfId="0" applyFont="1" applyFill="1" applyBorder="1"/>
    <xf numFmtId="0" fontId="19" fillId="12" borderId="12" xfId="0" applyFont="1" applyFill="1" applyBorder="1" applyAlignment="1">
      <alignment horizontal="center"/>
    </xf>
    <xf numFmtId="0" fontId="18" fillId="9" borderId="6" xfId="0" applyFont="1" applyFill="1" applyBorder="1" applyAlignment="1">
      <alignment horizontal="center"/>
    </xf>
    <xf numFmtId="0" fontId="18" fillId="9" borderId="13" xfId="0" applyFont="1" applyFill="1" applyBorder="1" applyAlignment="1">
      <alignment horizontal="center" wrapText="1"/>
    </xf>
    <xf numFmtId="0" fontId="18" fillId="9" borderId="14" xfId="0" applyFont="1" applyFill="1" applyBorder="1" applyAlignment="1">
      <alignment horizontal="center"/>
    </xf>
    <xf numFmtId="0" fontId="19" fillId="10" borderId="12" xfId="0" applyFont="1" applyFill="1" applyBorder="1" applyAlignment="1">
      <alignment horizontal="center"/>
    </xf>
    <xf numFmtId="0" fontId="19" fillId="12" borderId="15" xfId="0" applyFont="1" applyFill="1" applyBorder="1" applyAlignment="1">
      <alignment horizontal="center"/>
    </xf>
    <xf numFmtId="0" fontId="0" fillId="13" borderId="12" xfId="0" applyFont="1" applyFill="1" applyBorder="1" applyAlignment="1">
      <alignment horizontal="center"/>
    </xf>
    <xf numFmtId="185" fontId="0" fillId="12" borderId="15" xfId="0" applyNumberFormat="1" applyFont="1" applyFill="1" applyBorder="1" applyAlignment="1">
      <alignment horizontal="center"/>
    </xf>
    <xf numFmtId="0" fontId="14" fillId="0" borderId="0" xfId="0" applyFont="1" applyBorder="1" applyAlignment="1">
      <alignment horizontal="center"/>
    </xf>
    <xf numFmtId="0" fontId="0" fillId="0" borderId="0" xfId="0" applyFont="1" applyAlignment="1">
      <alignment horizontal="center"/>
    </xf>
    <xf numFmtId="0" fontId="0" fillId="12" borderId="0" xfId="0" applyFill="1" applyAlignment="1">
      <alignment horizontal="center"/>
    </xf>
    <xf numFmtId="0" fontId="19" fillId="12" borderId="0" xfId="0" applyFont="1" applyFill="1" applyAlignment="1">
      <alignment horizontal="center"/>
    </xf>
    <xf numFmtId="185" fontId="0" fillId="12" borderId="0" xfId="0" applyNumberFormat="1" applyFill="1" applyAlignment="1">
      <alignment horizontal="center"/>
    </xf>
    <xf numFmtId="0" fontId="0" fillId="12" borderId="0" xfId="0" applyFont="1" applyFill="1" applyAlignment="1">
      <alignment horizontal="center"/>
    </xf>
    <xf numFmtId="49" fontId="0" fillId="12" borderId="0" xfId="0" applyNumberFormat="1" applyFont="1" applyFill="1" applyAlignment="1">
      <alignment horizontal="center"/>
    </xf>
    <xf numFmtId="0" fontId="0" fillId="0" borderId="0" xfId="0" applyFont="1"/>
    <xf numFmtId="10" fontId="0" fillId="0" borderId="0" xfId="0" applyNumberFormat="1"/>
    <xf numFmtId="185" fontId="0" fillId="0" borderId="0" xfId="0" applyNumberFormat="1" applyAlignment="1">
      <alignment horizontal="center"/>
    </xf>
    <xf numFmtId="0" fontId="18" fillId="9" borderId="0" xfId="0" applyFont="1" applyFill="1" applyBorder="1" applyAlignment="1">
      <alignment horizontal="center"/>
    </xf>
    <xf numFmtId="10" fontId="0" fillId="0" borderId="0" xfId="4" applyNumberFormat="1" applyFont="1" applyBorder="1" applyAlignment="1" applyProtection="1">
      <alignment horizontal="center"/>
    </xf>
    <xf numFmtId="0" fontId="0" fillId="0" borderId="0" xfId="0" applyAlignment="1"/>
    <xf numFmtId="0" fontId="18" fillId="9" borderId="0" xfId="0" applyFont="1" applyFill="1" applyBorder="1" applyAlignment="1">
      <alignment horizontal="center" vertical="center"/>
    </xf>
    <xf numFmtId="0" fontId="14" fillId="10" borderId="10" xfId="0" applyFont="1" applyFill="1" applyBorder="1" applyAlignment="1">
      <alignment horizontal="center" vertical="center"/>
    </xf>
    <xf numFmtId="184" fontId="0" fillId="12" borderId="16" xfId="0" applyNumberFormat="1" applyFont="1" applyFill="1" applyBorder="1" applyAlignment="1">
      <alignment horizontal="center" vertical="center"/>
    </xf>
    <xf numFmtId="0" fontId="14" fillId="13" borderId="16" xfId="0" applyFont="1" applyFill="1" applyBorder="1" applyAlignment="1">
      <alignment horizontal="center" vertical="center"/>
    </xf>
    <xf numFmtId="184" fontId="14" fillId="12" borderId="16" xfId="0" applyNumberFormat="1" applyFont="1" applyFill="1" applyBorder="1" applyAlignment="1">
      <alignment horizontal="center" vertical="center"/>
    </xf>
    <xf numFmtId="10" fontId="0" fillId="0" borderId="0" xfId="0" applyNumberFormat="1" applyAlignment="1">
      <alignment horizontal="center"/>
    </xf>
    <xf numFmtId="10" fontId="19" fillId="12" borderId="0" xfId="4" applyNumberFormat="1" applyFont="1" applyFill="1" applyBorder="1" applyAlignment="1" applyProtection="1">
      <alignment horizontal="center"/>
    </xf>
    <xf numFmtId="185" fontId="0" fillId="12" borderId="0" xfId="0" applyNumberFormat="1" applyFont="1" applyFill="1" applyAlignment="1">
      <alignment horizontal="center"/>
    </xf>
    <xf numFmtId="0" fontId="0" fillId="0" borderId="0" xfId="0" applyFont="1" applyAlignment="1">
      <alignment horizontal="center" vertical="center"/>
    </xf>
    <xf numFmtId="0" fontId="0" fillId="0" borderId="0" xfId="0" applyFont="1" applyAlignment="1">
      <alignment vertical="center"/>
    </xf>
    <xf numFmtId="185" fontId="0" fillId="12" borderId="0" xfId="0" applyNumberFormat="1" applyFill="1" applyAlignment="1">
      <alignment horizontal="center" vertical="center"/>
    </xf>
    <xf numFmtId="185" fontId="0" fillId="0" borderId="0" xfId="0" applyNumberFormat="1" applyFont="1" applyAlignment="1">
      <alignment horizontal="left" vertical="center"/>
    </xf>
    <xf numFmtId="10" fontId="0" fillId="0" borderId="0" xfId="4" applyNumberFormat="1" applyFont="1" applyBorder="1" applyAlignment="1" applyProtection="1">
      <alignment horizontal="center" vertical="center"/>
    </xf>
    <xf numFmtId="0" fontId="0" fillId="0" borderId="0" xfId="0" applyFont="1" applyAlignment="1">
      <alignment wrapText="1"/>
    </xf>
    <xf numFmtId="10" fontId="19" fillId="12" borderId="0" xfId="4" applyNumberFormat="1" applyFont="1" applyFill="1" applyBorder="1" applyAlignment="1" applyProtection="1">
      <alignment horizontal="center" vertical="center"/>
    </xf>
    <xf numFmtId="10" fontId="15" fillId="12" borderId="0" xfId="4" applyNumberFormat="1" applyFont="1" applyFill="1" applyBorder="1" applyAlignment="1" applyProtection="1">
      <alignment horizontal="center" vertical="center"/>
    </xf>
    <xf numFmtId="0" fontId="18" fillId="9" borderId="0" xfId="0" applyFont="1" applyFill="1" applyBorder="1" applyAlignment="1">
      <alignment horizontal="center" wrapText="1"/>
    </xf>
    <xf numFmtId="10" fontId="0" fillId="12" borderId="0" xfId="4" applyNumberFormat="1" applyFont="1" applyFill="1" applyBorder="1" applyAlignment="1" applyProtection="1">
      <alignment horizontal="center"/>
    </xf>
    <xf numFmtId="10" fontId="0" fillId="12" borderId="0" xfId="4" applyNumberFormat="1" applyFont="1" applyFill="1" applyBorder="1" applyAlignment="1" applyProtection="1">
      <alignment horizontal="center" vertical="center"/>
    </xf>
    <xf numFmtId="186" fontId="0" fillId="12" borderId="0" xfId="0" applyNumberFormat="1" applyFill="1" applyAlignment="1">
      <alignment horizontal="center"/>
    </xf>
    <xf numFmtId="0" fontId="0" fillId="0" borderId="0" xfId="0" applyAlignment="1">
      <alignment vertical="center" wrapText="1"/>
    </xf>
    <xf numFmtId="0" fontId="20" fillId="0" borderId="0" xfId="0" applyFont="1" applyAlignment="1">
      <alignment horizontal="center" vertical="center" wrapText="1"/>
    </xf>
    <xf numFmtId="185" fontId="20" fillId="0" borderId="0" xfId="0" applyNumberFormat="1" applyFont="1" applyAlignment="1">
      <alignment vertical="center"/>
    </xf>
    <xf numFmtId="185" fontId="20" fillId="0" borderId="0" xfId="0" applyNumberFormat="1" applyFont="1" applyAlignment="1">
      <alignment horizontal="center"/>
    </xf>
    <xf numFmtId="185" fontId="21" fillId="12" borderId="0" xfId="0" applyNumberFormat="1" applyFont="1" applyFill="1" applyAlignment="1">
      <alignment horizontal="center"/>
    </xf>
    <xf numFmtId="185" fontId="0" fillId="0" borderId="0" xfId="0" applyNumberFormat="1" applyAlignment="1">
      <alignment horizontal="center" vertical="center"/>
    </xf>
    <xf numFmtId="0" fontId="18" fillId="9" borderId="14" xfId="0" applyFont="1" applyFill="1" applyBorder="1" applyAlignment="1">
      <alignment horizontal="center" vertical="center"/>
    </xf>
    <xf numFmtId="0" fontId="18" fillId="9" borderId="14" xfId="0" applyFont="1" applyFill="1" applyBorder="1" applyAlignment="1">
      <alignment horizontal="center" vertical="center" wrapText="1"/>
    </xf>
    <xf numFmtId="0" fontId="0" fillId="10" borderId="10" xfId="0" applyFont="1" applyFill="1" applyBorder="1" applyAlignment="1">
      <alignment horizontal="left" vertical="center"/>
    </xf>
    <xf numFmtId="0" fontId="0" fillId="10" borderId="10" xfId="0" applyFont="1" applyFill="1" applyBorder="1" applyAlignment="1">
      <alignment horizontal="center" vertical="center"/>
    </xf>
    <xf numFmtId="180" fontId="0" fillId="14" borderId="10" xfId="0" applyNumberFormat="1" applyFont="1" applyFill="1" applyBorder="1" applyAlignment="1">
      <alignment horizontal="center" vertical="center"/>
    </xf>
    <xf numFmtId="0" fontId="0" fillId="13" borderId="17" xfId="0" applyFont="1" applyFill="1" applyBorder="1" applyAlignment="1">
      <alignment horizontal="left" vertical="center"/>
    </xf>
    <xf numFmtId="0" fontId="0" fillId="13" borderId="17" xfId="0" applyFont="1" applyFill="1" applyBorder="1" applyAlignment="1">
      <alignment horizontal="center" vertical="center"/>
    </xf>
    <xf numFmtId="180" fontId="0" fillId="15" borderId="16" xfId="0" applyNumberFormat="1" applyFont="1" applyFill="1" applyBorder="1" applyAlignment="1">
      <alignment horizontal="center" vertical="center"/>
    </xf>
    <xf numFmtId="0" fontId="1" fillId="10" borderId="18" xfId="0" applyFont="1" applyFill="1" applyBorder="1" applyAlignment="1">
      <alignment horizontal="center" vertical="center"/>
    </xf>
    <xf numFmtId="0" fontId="1" fillId="10" borderId="0" xfId="0" applyFont="1" applyFill="1" applyAlignment="1">
      <alignment horizontal="center" vertical="center"/>
    </xf>
    <xf numFmtId="180" fontId="1" fillId="10" borderId="18" xfId="0" applyNumberFormat="1" applyFont="1" applyFill="1" applyBorder="1" applyAlignment="1">
      <alignment horizontal="center" vertical="center"/>
    </xf>
    <xf numFmtId="180" fontId="0" fillId="12" borderId="0" xfId="0" applyNumberFormat="1" applyFill="1" applyAlignment="1">
      <alignment horizontal="center"/>
    </xf>
    <xf numFmtId="0" fontId="0" fillId="0" borderId="0" xfId="0" applyAlignment="1">
      <alignment horizontal="justify" wrapText="1"/>
    </xf>
    <xf numFmtId="180" fontId="1" fillId="10" borderId="0" xfId="0" applyNumberFormat="1" applyFont="1" applyFill="1" applyAlignment="1">
      <alignment horizontal="center" vertical="center"/>
    </xf>
    <xf numFmtId="0" fontId="0" fillId="13" borderId="16" xfId="0" applyFont="1" applyFill="1" applyBorder="1" applyAlignment="1">
      <alignment horizontal="left" vertical="center"/>
    </xf>
    <xf numFmtId="184" fontId="0" fillId="12" borderId="0" xfId="0" applyNumberFormat="1" applyFill="1"/>
    <xf numFmtId="181" fontId="0" fillId="12" borderId="0" xfId="0" applyNumberFormat="1" applyFill="1" applyAlignment="1">
      <alignment horizontal="center" vertical="center"/>
    </xf>
    <xf numFmtId="0" fontId="15" fillId="0" borderId="0" xfId="0" applyFont="1"/>
    <xf numFmtId="0" fontId="0" fillId="0" borderId="0" xfId="0" applyAlignment="1">
      <alignment horizontal="center"/>
    </xf>
    <xf numFmtId="0" fontId="0" fillId="0" borderId="0" xfId="0" applyFont="1" applyAlignment="1">
      <alignment horizontal="right"/>
    </xf>
    <xf numFmtId="0" fontId="22" fillId="9" borderId="0" xfId="0" applyFont="1" applyFill="1"/>
    <xf numFmtId="0" fontId="18" fillId="9" borderId="0" xfId="0" applyFont="1" applyFill="1" applyAlignment="1">
      <alignment horizontal="center" vertical="center"/>
    </xf>
    <xf numFmtId="185" fontId="18" fillId="9" borderId="0" xfId="0" applyNumberFormat="1" applyFont="1" applyFill="1" applyAlignment="1">
      <alignment horizontal="center"/>
    </xf>
    <xf numFmtId="0" fontId="14" fillId="0" borderId="19" xfId="0" applyFont="1" applyBorder="1" applyAlignment="1">
      <alignment horizontal="center"/>
    </xf>
    <xf numFmtId="176" fontId="0" fillId="12" borderId="0" xfId="9" applyFont="1" applyFill="1" applyBorder="1" applyAlignment="1" applyProtection="1">
      <alignment horizontal="center"/>
    </xf>
    <xf numFmtId="183" fontId="0" fillId="12" borderId="0" xfId="0" applyNumberFormat="1" applyFill="1" applyAlignment="1">
      <alignment horizontal="center"/>
    </xf>
    <xf numFmtId="9" fontId="0" fillId="12" borderId="0" xfId="0" applyNumberFormat="1" applyFill="1" applyAlignment="1">
      <alignment horizontal="center"/>
    </xf>
    <xf numFmtId="0" fontId="0" fillId="0" borderId="0" xfId="0" applyFont="1" applyAlignment="1"/>
    <xf numFmtId="10" fontId="0" fillId="12" borderId="0" xfId="4" applyNumberFormat="1" applyFont="1" applyFill="1" applyBorder="1" applyAlignment="1" applyProtection="1"/>
    <xf numFmtId="10" fontId="0" fillId="0" borderId="0" xfId="4" applyNumberFormat="1" applyFont="1" applyBorder="1" applyAlignment="1" applyProtection="1"/>
    <xf numFmtId="0" fontId="14" fillId="0" borderId="0" xfId="0" applyFont="1" applyBorder="1" applyAlignment="1">
      <alignment horizontal="center" vertical="center"/>
    </xf>
    <xf numFmtId="0" fontId="14" fillId="0" borderId="0" xfId="0" applyFont="1" applyBorder="1" applyAlignment="1">
      <alignment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85" fontId="0" fillId="0" borderId="0" xfId="0" applyNumberFormat="1" applyFont="1" applyAlignment="1">
      <alignment horizontal="center" vertical="center" wrapText="1"/>
    </xf>
    <xf numFmtId="185" fontId="22" fillId="9" borderId="0" xfId="0" applyNumberFormat="1" applyFont="1" applyFill="1" applyAlignment="1">
      <alignment horizontal="center"/>
    </xf>
    <xf numFmtId="0" fontId="14" fillId="16" borderId="20" xfId="0" applyFont="1" applyFill="1" applyBorder="1" applyAlignment="1">
      <alignment horizontal="center"/>
    </xf>
    <xf numFmtId="0" fontId="0" fillId="16" borderId="0" xfId="0" applyFont="1" applyFill="1" applyBorder="1" applyAlignment="1">
      <alignment horizontal="left" vertical="center" wrapText="1"/>
    </xf>
    <xf numFmtId="0" fontId="0" fillId="16" borderId="0" xfId="0" applyFont="1" applyFill="1" applyBorder="1" applyAlignment="1">
      <alignment horizontal="left" wrapText="1"/>
    </xf>
    <xf numFmtId="0" fontId="14" fillId="16" borderId="0" xfId="0" applyFont="1" applyFill="1" applyBorder="1" applyAlignment="1">
      <alignment horizontal="left" vertical="center" wrapText="1"/>
    </xf>
    <xf numFmtId="0" fontId="3" fillId="16" borderId="0" xfId="0" applyFont="1" applyFill="1" applyBorder="1" applyAlignment="1">
      <alignment horizontal="center"/>
    </xf>
    <xf numFmtId="0" fontId="0" fillId="16" borderId="0" xfId="0" applyFont="1" applyFill="1" applyBorder="1" applyAlignment="1">
      <alignment horizontal="center"/>
    </xf>
  </cellXfs>
  <cellStyles count="49">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60% - Ênfase 3" xfId="43" builtinId="40"/>
    <cellStyle name="20% - Ênfase 4" xfId="44" builtinId="42"/>
    <cellStyle name="60% - Ênfase 4" xfId="45" builtinId="44"/>
    <cellStyle name="40% - Ênfase 5" xfId="46" builtinId="47"/>
    <cellStyle name="60% - Ênfase 5" xfId="47" builtinId="48"/>
    <cellStyle name="60% - Ênfase 6" xfId="48" builtinId="52"/>
  </cellStyles>
  <dxfs count="148">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ont>
        <color theme="0"/>
      </font>
      <alignment wrapText="1"/>
    </dxf>
    <dxf>
      <font>
        <color theme="0"/>
      </font>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fill>
        <patternFill patternType="solid">
          <bgColor theme="5" tint="0.4"/>
        </patternFill>
      </fill>
      <alignment wrapText="1"/>
    </dxf>
    <dxf>
      <alignment wrapText="1"/>
    </dxf>
    <dxf>
      <alignment wrapText="1"/>
    </dxf>
    <dxf>
      <alignment wrapText="1"/>
    </dxf>
    <dxf>
      <alignment wrapText="1"/>
    </dxf>
    <dxf>
      <alignment wrapText="1"/>
    </dxf>
    <dxf>
      <alignment wrapText="1"/>
    </dxf>
    <dxf>
      <alignment wrapText="1"/>
    </dxf>
    <dxf>
      <numFmt numFmtId="180" formatCode="&quot;R$&quot;#,##0.00_);[Red]\(&quot;R$&quot;#,##0.00\)"/>
      <fill>
        <patternFill patternType="solid">
          <bgColor theme="5" tint="0.4"/>
        </patternFill>
      </fill>
      <alignment horizontal="center" vertical="center"/>
    </dxf>
    <dxf>
      <numFmt numFmtId="180" formatCode="&quot;R$&quot;#,##0.00_);[Red]\(&quot;R$&quot;#,##0.00\)"/>
      <alignment horizontal="center" vertical="cent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9D18E"/>
      <rgbColor rgb="00808080"/>
      <rgbColor rgb="009999FF"/>
      <rgbColor rgb="00993366"/>
      <rgbColor rgb="00F2F2F2"/>
      <rgbColor rgb="00CCFFFF"/>
      <rgbColor rgb="00660066"/>
      <rgbColor rgb="00FF8080"/>
      <rgbColor rgb="000066CC"/>
      <rgbColor rgb="00C5E0B4"/>
      <rgbColor rgb="00000080"/>
      <rgbColor rgb="00FF00FF"/>
      <rgbColor rgb="00FFFF00"/>
      <rgbColor rgb="0000FFFF"/>
      <rgbColor rgb="00800080"/>
      <rgbColor rgb="00800000"/>
      <rgbColor rgb="00008080"/>
      <rgbColor rgb="000000FF"/>
      <rgbColor rgb="0000CCFF"/>
      <rgbColor rgb="00CCFFFF"/>
      <rgbColor rgb="00E2F0D9"/>
      <rgbColor rgb="00FFFF99"/>
      <rgbColor rgb="0099CCFF"/>
      <rgbColor rgb="00FF99CC"/>
      <rgbColor rgb="00CC99FF"/>
      <rgbColor rgb="00F4B183"/>
      <rgbColor rgb="003366FF"/>
      <rgbColor rgb="0033CCCC"/>
      <rgbColor rgb="0099CC00"/>
      <rgbColor rgb="00FFCC00"/>
      <rgbColor rgb="00FF9900"/>
      <rgbColor rgb="00FF6600"/>
      <rgbColor rgb="00666699"/>
      <rgbColor rgb="0070AD47"/>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ables/table1.xml><?xml version="1.0" encoding="utf-8"?>
<table xmlns="http://schemas.openxmlformats.org/spreadsheetml/2006/main" id="1" name="CITL" displayName="CITL" ref="F15:G20" totalsRowShown="0">
  <autoFilter ref="F15:G20"/>
  <tableColumns count="2">
    <tableColumn id="1" name="Descrição" dataDxfId="0"/>
    <tableColumn id="2" name="Percentual" dataDxfId="1"/>
  </tableColumns>
  <tableStyleInfo showFirstColumn="0" showLastColumn="0" showRowStripes="1" showColumnStripes="0"/>
</table>
</file>

<file path=xl/tables/table10.xml><?xml version="1.0" encoding="utf-8"?>
<table xmlns="http://schemas.openxmlformats.org/spreadsheetml/2006/main" id="16" name="ResumoPosto" displayName="ResumoPosto" ref="A140:D148" totalsRowShown="0">
  <autoFilter ref="A140:D148"/>
  <tableColumns count="4">
    <tableColumn id="1" name="Item" dataDxfId="30"/>
    <tableColumn id="2" name="Mão de obra vinculada à execução contratual" dataDxfId="31"/>
    <tableColumn id="3" name="-" dataDxfId="32"/>
    <tableColumn id="4" name="Valor" dataDxfId="33"/>
  </tableColumns>
  <tableStyleInfo showFirstColumn="0" showLastColumn="0" showRowStripes="1" showColumnStripes="0"/>
</table>
</file>

<file path=xl/tables/table11.xml><?xml version="1.0" encoding="utf-8"?>
<table xmlns="http://schemas.openxmlformats.org/spreadsheetml/2006/main" id="18" name="Submódulo2.1" displayName="Submódulo2.1" ref="A21:D24" totalsRowCount="1">
  <autoFilter ref="A21:D23"/>
  <tableColumns count="4">
    <tableColumn id="1" name="2.1" dataDxfId="34"/>
    <tableColumn id="2" name="13º (décimo terceiro) Salário, Férias e Adicional de Férias" dataDxfId="35"/>
    <tableColumn id="3" name="Comentário" dataDxfId="36"/>
    <tableColumn id="4" name="Valor" dataDxfId="37"/>
  </tableColumns>
  <tableStyleInfo showFirstColumn="0" showLastColumn="0" showRowStripes="1" showColumnStripes="0"/>
</table>
</file>

<file path=xl/tables/table12.xml><?xml version="1.0" encoding="utf-8"?>
<table xmlns="http://schemas.openxmlformats.org/spreadsheetml/2006/main" id="20" name="Submódulo2.2" displayName="Submódulo2.2" ref="A32:D41" totalsRowCount="1">
  <autoFilter ref="A32:D40"/>
  <tableColumns count="4">
    <tableColumn id="1" name="2.2" dataDxfId="38"/>
    <tableColumn id="2" name="GPS, FGTS e outras contribuições" dataDxfId="39"/>
    <tableColumn id="3" name="Percentual" dataDxfId="40"/>
    <tableColumn id="4" name="Valor " dataDxfId="41"/>
  </tableColumns>
  <tableStyleInfo showFirstColumn="0" showLastColumn="0" showRowStripes="1" showColumnStripes="0"/>
</table>
</file>

<file path=xl/tables/table13.xml><?xml version="1.0" encoding="utf-8"?>
<table xmlns="http://schemas.openxmlformats.org/spreadsheetml/2006/main" id="22" name="Submódulo2.3" displayName="Submódulo2.3" ref="A48:D53" totalsRowCount="1">
  <autoFilter ref="A48:D52"/>
  <tableColumns count="4">
    <tableColumn id="1" name="2.3" dataDxfId="42"/>
    <tableColumn id="2" name="Benefícios Mensais e Diários" dataDxfId="43"/>
    <tableColumn id="3" name="Comentário" dataDxfId="44"/>
    <tableColumn id="4" name="Valor" dataDxfId="45"/>
  </tableColumns>
  <tableStyleInfo showFirstColumn="0" showLastColumn="0" showRowStripes="1" showColumnStripes="0"/>
</table>
</file>

<file path=xl/tables/table14.xml><?xml version="1.0" encoding="utf-8"?>
<table xmlns="http://schemas.openxmlformats.org/spreadsheetml/2006/main" id="24" name="Submódulo4.1" displayName="Submódulo4.1" ref="A88:D95" totalsRowCount="1">
  <autoFilter ref="A88:D94"/>
  <tableColumns count="4">
    <tableColumn id="1" name="4.1" dataDxfId="46"/>
    <tableColumn id="2" name="Substituto nas Ausências Legais" dataDxfId="47"/>
    <tableColumn id="3" name="Dias de ausência" dataDxfId="48"/>
    <tableColumn id="4" name="Valor" dataDxfId="49"/>
  </tableColumns>
  <tableStyleInfo showFirstColumn="0" showLastColumn="0" showRowStripes="1" showColumnStripes="0"/>
</table>
</file>

<file path=xl/tables/table15.xml><?xml version="1.0" encoding="utf-8"?>
<table xmlns="http://schemas.openxmlformats.org/spreadsheetml/2006/main" id="26" name="Submódulo4.2" displayName="Submódulo4.2" ref="A103:D105" totalsRowCount="1">
  <autoFilter ref="A103:D104"/>
  <tableColumns count="4">
    <tableColumn id="1" name="4.2" dataDxfId="50"/>
    <tableColumn id="2" name="Substituto na Intrajornada " dataDxfId="51"/>
    <tableColumn id="3" name="Comentário" dataDxfId="52"/>
    <tableColumn id="4" name="Valor" dataDxfId="53"/>
  </tableColumns>
  <tableStyleInfo showFirstColumn="0" showLastColumn="0" showRowStripes="1" showColumnStripes="0"/>
</table>
</file>

<file path=xl/tables/table16.xml><?xml version="1.0" encoding="utf-8"?>
<table xmlns="http://schemas.openxmlformats.org/spreadsheetml/2006/main" id="28" name="Table4" displayName="Table4" ref="A2:D7" totalsRowShown="0">
  <tableColumns count="4">
    <tableColumn id="1" name="Item" dataDxfId="54"/>
    <tableColumn id="2" name="Descrição" dataDxfId="55"/>
    <tableColumn id="3" name="Comentário" dataDxfId="56"/>
    <tableColumn id="4" name="Valor" dataDxfId="57"/>
  </tableColumns>
  <tableStyleInfo showFirstColumn="0" showLastColumn="0" showRowStripes="1" showColumnStripes="0"/>
</table>
</file>

<file path=xl/tables/table17.xml><?xml version="1.0" encoding="utf-8"?>
<table xmlns="http://schemas.openxmlformats.org/spreadsheetml/2006/main" id="32" name="Table8" displayName="Table8" ref="A27:D29" totalsRowShown="0">
  <autoFilter ref="A27:D29"/>
  <tableColumns count="4">
    <tableColumn id="1" name="Item" dataDxfId="58"/>
    <tableColumn id="2" name="Rubrica" dataDxfId="59"/>
    <tableColumn id="3" name="Base de Cálculo" dataDxfId="60"/>
    <tableColumn id="4" name="Memória de Cálculo" dataDxfId="61"/>
  </tableColumns>
  <tableStyleInfo showFirstColumn="0" showLastColumn="0" showRowStripes="1" showColumnStripes="0"/>
</table>
</file>

<file path=xl/tables/table18.xml><?xml version="1.0" encoding="utf-8"?>
<table xmlns="http://schemas.openxmlformats.org/spreadsheetml/2006/main" id="33" name="Table839" displayName="Table839" ref="A44:D45" totalsRowShown="0">
  <autoFilter ref="A44:D45"/>
  <tableColumns count="4">
    <tableColumn id="1" name="Item" dataDxfId="62"/>
    <tableColumn id="2" name="Rubrica" dataDxfId="63"/>
    <tableColumn id="3" name="Base de Cálculo" dataDxfId="64"/>
    <tableColumn id="4" name="Memória de Cálculo" dataDxfId="65"/>
  </tableColumns>
  <tableStyleInfo showFirstColumn="0" showLastColumn="0" showRowStripes="1" showColumnStripes="0"/>
</table>
</file>

<file path=xl/tables/table19.xml><?xml version="1.0" encoding="utf-8"?>
<table xmlns="http://schemas.openxmlformats.org/spreadsheetml/2006/main" id="34" name="Table842" displayName="Table842" ref="A56:D58" totalsRowShown="0">
  <autoFilter ref="A56:D58"/>
  <tableColumns count="4">
    <tableColumn id="1" name="Item" dataDxfId="66"/>
    <tableColumn id="2" name="Rubrica" dataDxfId="67"/>
    <tableColumn id="3" name="Base de Cálculo" dataDxfId="68"/>
    <tableColumn id="4" name="Memória de Cálculo" dataDxfId="69"/>
  </tableColumns>
  <tableStyleInfo showFirstColumn="0" showLastColumn="0" showRowStripes="1" showColumnStripes="0"/>
</table>
</file>

<file path=xl/tables/table2.xml><?xml version="1.0" encoding="utf-8"?>
<table xmlns="http://schemas.openxmlformats.org/spreadsheetml/2006/main" id="2" name="DadosDesligamento" displayName="DadosDesligamento" ref="F9:G12" totalsRowShown="0">
  <autoFilter ref="F9:G12"/>
  <tableColumns count="2">
    <tableColumn id="1" name="Tipos" dataDxfId="2"/>
    <tableColumn id="2" name="Percentual" dataDxfId="3"/>
  </tableColumns>
  <tableStyleInfo showFirstColumn="0" showLastColumn="0" showRowStripes="1" showColumnStripes="0"/>
</table>
</file>

<file path=xl/tables/table20.xml><?xml version="1.0" encoding="utf-8"?>
<table xmlns="http://schemas.openxmlformats.org/spreadsheetml/2006/main" id="35" name="Table84237" displayName="Table84237" ref="A78:D84" totalsRowShown="0">
  <autoFilter ref="A78:D84"/>
  <tableColumns count="4">
    <tableColumn id="1" name="Item" dataDxfId="70"/>
    <tableColumn id="2" name="Rubrica" dataDxfId="71"/>
    <tableColumn id="3" name="Base de Cálculo" dataDxfId="72"/>
    <tableColumn id="4" name="Memória de Cálculo" dataDxfId="73"/>
  </tableColumns>
  <tableStyleInfo showFirstColumn="0" showLastColumn="0" showRowStripes="1" showColumnStripes="0"/>
</table>
</file>

<file path=xl/tables/table21.xml><?xml version="1.0" encoding="utf-8"?>
<table xmlns="http://schemas.openxmlformats.org/spreadsheetml/2006/main" id="36" name="Table84238" displayName="Table84238" ref="A98:D100" totalsRowShown="0">
  <autoFilter ref="A98:D100"/>
  <tableColumns count="4">
    <tableColumn id="1" name="Item" dataDxfId="74"/>
    <tableColumn id="2" name="Rubrica" dataDxfId="75"/>
    <tableColumn id="3" name="Base de Cálculo" dataDxfId="76"/>
    <tableColumn id="4" name="Memória de Cálculo" dataDxfId="77"/>
  </tableColumns>
  <tableStyleInfo showFirstColumn="0" showLastColumn="0" showRowStripes="1" showColumnStripes="0"/>
</table>
</file>

<file path=xl/tables/table22.xml><?xml version="1.0" encoding="utf-8"?>
<table xmlns="http://schemas.openxmlformats.org/spreadsheetml/2006/main" id="37" name="Table8423851" displayName="Table8423851" ref="A122:D126" totalsRowShown="0">
  <autoFilter ref="A122:D126"/>
  <tableColumns count="4">
    <tableColumn id="1" name="Item" dataDxfId="78"/>
    <tableColumn id="2" name="Rubrica" dataDxfId="79"/>
    <tableColumn id="3" name="Base de Cálculo" dataDxfId="80"/>
    <tableColumn id="4" name="Memória de Cálculo" dataDxfId="81"/>
  </tableColumns>
  <tableStyleInfo showFirstColumn="0" showLastColumn="0" showRowStripes="1" showColumnStripes="0"/>
</table>
</file>

<file path=xl/tables/table23.xml><?xml version="1.0" encoding="utf-8"?>
<table xmlns="http://schemas.openxmlformats.org/spreadsheetml/2006/main" id="103" name="Módulo358_57104" displayName="Módulo358_57104" ref="A75:D82" totalsRowCount="1">
  <autoFilter ref="A75:D81"/>
  <tableColumns count="4">
    <tableColumn id="1" name="3" totalsRowLabel="Total" dataDxfId="82"/>
    <tableColumn id="2" name="Provisão para Rescisão" dataDxfId="83"/>
    <tableColumn id="3" name="Percentual" totalsRowFunction="custom">
      <totalsRowFormula>SUM(C76:C81)</totalsRowFormula>
       dataDxfId="84"
    </tableColumn>
    <tableColumn id="4" name="Valor" totalsRowFunction="custom">
      <totalsRowFormula>TRUNC((SUM(D76:D81)),2)</totalsRowFormula>
       dataDxfId="85"
    </tableColumn>
  </tableColumns>
  <tableStyleInfo showFirstColumn="0" showLastColumn="0" showRowStripes="1" showColumnStripes="0"/>
</table>
</file>

<file path=xl/tables/table24.xml><?xml version="1.0" encoding="utf-8"?>
<table xmlns="http://schemas.openxmlformats.org/spreadsheetml/2006/main" id="104" name="Módulo663_59105" displayName="Módulo663_59105" ref="A128:D135" totalsRowCount="1">
  <tableColumns count="4">
    <tableColumn id="1" name="6" totalsRowLabel="Total" dataDxfId="86"/>
    <tableColumn id="2" name="Custos Indiretos, Tributos e Lucro" dataDxfId="87"/>
    <tableColumn id="3" name="Percentual" dataDxfId="88"/>
    <tableColumn id="4" name="Valor" totalsRowFunction="custom">
      <totalsRowFormula>SUM(D129:D131)</totalsRowFormula>
       dataDxfId="89"
    </tableColumn>
  </tableColumns>
  <tableStyleInfo showFirstColumn="0" showLastColumn="0" showRowStripes="1" showColumnStripes="0"/>
</table>
</file>

<file path=xl/tables/table25.xml><?xml version="1.0" encoding="utf-8"?>
<table xmlns="http://schemas.openxmlformats.org/spreadsheetml/2006/main" id="105" name="Table452_56106" displayName="Table452_56106" ref="A16:D21" totalsRowShown="0">
  <tableColumns count="4">
    <tableColumn id="1" name="Item" dataDxfId="90"/>
    <tableColumn id="2" name="Descrição" dataDxfId="91"/>
    <tableColumn id="3" name="Comentário" dataDxfId="92"/>
    <tableColumn id="4" name="Valor" dataDxfId="93"/>
  </tableColumns>
  <tableStyleInfo showFirstColumn="0" showLastColumn="0" showRowStripes="1" showColumnStripes="0"/>
</table>
</file>

<file path=xl/tables/table26.xml><?xml version="1.0" encoding="utf-8"?>
<table xmlns="http://schemas.openxmlformats.org/spreadsheetml/2006/main" id="106" name="Submódulo4.260_55107" displayName="Submódulo4.260_55107" ref="A101:D103" totalsRowCount="1">
  <autoFilter ref="A101:D102"/>
  <tableColumns count="4">
    <tableColumn id="1" name="4.2" totalsRowLabel="Total" dataDxfId="94"/>
    <tableColumn id="2" name="Substituto na Intrajornada " dataDxfId="95"/>
    <tableColumn id="3" name="Comentário" dataDxfId="96"/>
    <tableColumn id="4" name="Valor" totalsRowFunction="custom">
      <totalsRowFormula>D102</totalsRowFormula>
       dataDxfId="97"
    </tableColumn>
  </tableColumns>
  <tableStyleInfo showFirstColumn="0" showLastColumn="0" showRowStripes="1" showColumnStripes="0"/>
</table>
</file>

<file path=xl/tables/table27.xml><?xml version="1.0" encoding="utf-8"?>
<table xmlns="http://schemas.openxmlformats.org/spreadsheetml/2006/main" id="107" name="ResumoPosto64_64108" displayName="ResumoPosto64_64108" ref="A139:D147" totalsRowShown="0">
  <autoFilter ref="A139:D147"/>
  <tableColumns count="4">
    <tableColumn id="1" name="Item" dataDxfId="98"/>
    <tableColumn id="2" name="Mão de obra vinculada à execução contratual" dataDxfId="99"/>
    <tableColumn id="3" name="-" dataDxfId="100"/>
    <tableColumn id="4" name="Valor" dataDxfId="101"/>
  </tableColumns>
  <tableStyleInfo showFirstColumn="0" showLastColumn="0" showRowStripes="1" showColumnStripes="0"/>
</table>
</file>

<file path=xl/tables/table28.xml><?xml version="1.0" encoding="utf-8"?>
<table xmlns="http://schemas.openxmlformats.org/spreadsheetml/2006/main" id="108" name="Módulo153_52109" displayName="Módulo153_52109" ref="A24:D31" totalsRowCount="1">
  <autoFilter ref="A24:D30"/>
  <tableColumns count="4">
    <tableColumn id="1" name="1" totalsRowLabel="Total" dataDxfId="102"/>
    <tableColumn id="2" name="Composição da Remuneração" dataDxfId="103"/>
    <tableColumn id="3" name="Comentário" dataDxfId="104"/>
    <tableColumn id="4" name="Valor" totalsRowFunction="custom">
      <totalsRowFormula>TRUNC((SUM(D25:D30)),2)</totalsRowFormula>
       dataDxfId="105"
    </tableColumn>
  </tableColumns>
  <tableStyleInfo showFirstColumn="0" showLastColumn="0" showRowStripes="1" showColumnStripes="0"/>
</table>
</file>

<file path=xl/tables/table29.xml><?xml version="1.0" encoding="utf-8"?>
<table xmlns="http://schemas.openxmlformats.org/spreadsheetml/2006/main" id="109" name="Submódulo4.159_54110" displayName="Submódulo4.159_54110" ref="A91:D98" totalsRowCount="1">
  <autoFilter ref="A91:D97"/>
  <tableColumns count="4">
    <tableColumn id="1" name="4.1" totalsRowLabel="Total" dataDxfId="106"/>
    <tableColumn id="2" name="Substituto nas Ausências Legais" dataDxfId="107"/>
    <tableColumn id="3" name="Percentual" totalsRowFunction="sum" dataDxfId="108"/>
    <tableColumn id="4" name="Valor" totalsRowFunction="custom">
      <totalsRowFormula>TRUNC((SUM(D92:D97)),2)</totalsRowFormula>
       dataDxfId="109"
    </tableColumn>
  </tableColumns>
  <tableStyleInfo showFirstColumn="0" showLastColumn="0" showRowStripes="1" showColumnStripes="0"/>
</table>
</file>

<file path=xl/tables/table3.xml><?xml version="1.0" encoding="utf-8"?>
<table xmlns="http://schemas.openxmlformats.org/spreadsheetml/2006/main" id="3" name="DadosGerais" displayName="DadosGerais" ref="F2:G6" totalsRowShown="0">
  <autoFilter ref="F2:G6"/>
  <tableColumns count="2">
    <tableColumn id="1" name="Descrição" dataDxfId="4"/>
    <tableColumn id="2" name="Valor" dataDxfId="5"/>
  </tableColumns>
  <tableStyleInfo showFirstColumn="0" showLastColumn="0" showRowStripes="1" showColumnStripes="0"/>
</table>
</file>

<file path=xl/tables/table30.xml><?xml version="1.0" encoding="utf-8"?>
<table xmlns="http://schemas.openxmlformats.org/spreadsheetml/2006/main" id="110" name="Submódulo2.154_61111" displayName="Submódulo2.154_61111" ref="A36:D39" totalsRowCount="1">
  <autoFilter ref="A36:D38"/>
  <tableColumns count="4">
    <tableColumn id="1" name="2.1" totalsRowLabel="Total" dataDxfId="110"/>
    <tableColumn id="2" name="13º (décimo terceiro) Salário, Férias e Adicional de Férias" dataDxfId="111"/>
    <tableColumn id="3" name="Percentual" dataDxfId="112"/>
    <tableColumn id="4" name="Valor" totalsRowFunction="custom">
      <totalsRowFormula>TRUNC((SUM(D37:D38)),2)</totalsRowFormula>
       dataDxfId="113"
    </tableColumn>
  </tableColumns>
  <tableStyleInfo showFirstColumn="0" showLastColumn="0" showRowStripes="1" showColumnStripes="0"/>
</table>
</file>

<file path=xl/tables/table31.xml><?xml version="1.0" encoding="utf-8"?>
<table xmlns="http://schemas.openxmlformats.org/spreadsheetml/2006/main" id="111" name="Submódulo2.356_53112" displayName="Submódulo2.356_53112" ref="A58:D65" totalsRowCount="1">
  <autoFilter ref="A58:D64"/>
  <tableColumns count="4">
    <tableColumn id="1" name="2.3" totalsRowLabel="Total" dataDxfId="114"/>
    <tableColumn id="2" name="Benefícios Mensais e Diários" dataDxfId="115"/>
    <tableColumn id="3" name="Comentário" dataDxfId="116"/>
    <tableColumn id="4" name="Valor" totalsRowFunction="custom">
      <totalsRowFormula>TRUNC(SUM(D59:D64),2)</totalsRowFormula>
       dataDxfId="117"
    </tableColumn>
  </tableColumns>
  <tableStyleInfo showFirstColumn="0" showLastColumn="0" showRowStripes="1" showColumnStripes="0"/>
</table>
</file>

<file path=xl/tables/table32.xml><?xml version="1.0" encoding="utf-8"?>
<table xmlns="http://schemas.openxmlformats.org/spreadsheetml/2006/main" id="112" name="ResumoMódulo257_60113" displayName="ResumoMódulo257_60113" ref="A68:D72" totalsRowCount="1">
  <autoFilter ref="A68:D71"/>
  <tableColumns count="4">
    <tableColumn id="1" name="2" totalsRowLabel="Total" dataDxfId="118"/>
    <tableColumn id="2" name="Encargos e Benefícios Anuais, Mensais e Diários" dataDxfId="119"/>
    <tableColumn id="3" name="Comentário" dataDxfId="120"/>
    <tableColumn id="4" name="Valor" totalsRowFunction="custom">
      <totalsRowFormula>TRUNC((SUM(D69:D71)),2)</totalsRowFormula>
       dataDxfId="121"
    </tableColumn>
  </tableColumns>
  <tableStyleInfo showFirstColumn="0" showLastColumn="0" showRowStripes="1" showColumnStripes="0"/>
</table>
</file>

<file path=xl/tables/table33.xml><?xml version="1.0" encoding="utf-8"?>
<table xmlns="http://schemas.openxmlformats.org/spreadsheetml/2006/main" id="113" name="Submódulo2.255_63114" displayName="Submódulo2.255_63114" ref="A46:D55" totalsRowCount="1">
  <autoFilter ref="A46:D54"/>
  <tableColumns count="4">
    <tableColumn id="1" name="2.2" totalsRowLabel="Total" dataDxfId="122"/>
    <tableColumn id="2" name="GPS, FGTS e outras contribuições" dataDxfId="123"/>
    <tableColumn id="3" name="Percentual" totalsRowFunction="custom">
      <totalsRowFormula>SUM(C47:C54)</totalsRowFormula>
       dataDxfId="124"
    </tableColumn>
    <tableColumn id="4" name="Valor " totalsRowFunction="custom">
      <totalsRowFormula>TRUNC(SUM(D47:D54),2)</totalsRowFormula>
       dataDxfId="125"
    </tableColumn>
  </tableColumns>
  <tableStyleInfo showFirstColumn="0" showLastColumn="0" showRowStripes="1" showColumnStripes="0"/>
</table>
</file>

<file path=xl/tables/table34.xml><?xml version="1.0" encoding="utf-8"?>
<table xmlns="http://schemas.openxmlformats.org/spreadsheetml/2006/main" id="114" name="ResumoMódulo461_62115" displayName="ResumoMódulo461_62115" ref="A106:D109" totalsRowCount="1">
  <autoFilter ref="A106:D108"/>
  <tableColumns count="4">
    <tableColumn id="1" name="4" totalsRowLabel="Total" dataDxfId="126"/>
    <tableColumn id="2" name="Custo de Reposição do Profissional Ausente" dataDxfId="127"/>
    <tableColumn id="3" name="Comentário" totalsRowLabel="*Nota: Se o titular USUFRUIR do descanso intrajornada, o total é o somatório dos subitens 4.1 e 4.2" dataDxfId="128"/>
    <tableColumn id="4" name="Valor" totalsRowFunction="custom">
      <totalsRowFormula>TRUNC((SUM(D107:D108)),2)</totalsRowFormula>
       dataDxfId="129"
    </tableColumn>
  </tableColumns>
  <tableStyleInfo showFirstColumn="0" showLastColumn="0" showRowStripes="1" showColumnStripes="0"/>
</table>
</file>

<file path=xl/tables/table35.xml><?xml version="1.0" encoding="utf-8"?>
<table xmlns="http://schemas.openxmlformats.org/spreadsheetml/2006/main" id="115" name="Módulo562_58116" displayName="Módulo562_58116" ref="A112:D118" totalsRowCount="1">
  <autoFilter ref="A112:D117"/>
  <tableColumns count="4">
    <tableColumn id="1" name="5" totalsRowLabel="Total" dataDxfId="130"/>
    <tableColumn id="2" name="Insumos Diversos" dataDxfId="131"/>
    <tableColumn id="3" name="Comentário" dataDxfId="132"/>
    <tableColumn id="4" name="Valor" totalsRowFunction="sum" dataDxfId="133"/>
  </tableColumns>
  <tableStyleInfo showFirstColumn="0" showLastColumn="0" showRowStripes="1" showColumnStripes="0"/>
</table>
</file>

<file path=xl/tables/table36.xml><?xml version="1.0" encoding="utf-8"?>
<table xmlns="http://schemas.openxmlformats.org/spreadsheetml/2006/main" id="142" name="Table43_143" displayName="Table43_143" ref="A3:H19">
  <autoFilter ref="A3:H19"/>
  <tableColumns count="8">
    <tableColumn id="1" name="ITEM" totalsRowLabel="Total" dataDxfId="134"/>
    <tableColumn id="2" name="PEÇA" dataDxfId="135"/>
    <tableColumn id="3" name="DESCRIÇÃO" dataDxfId="136"/>
    <tableColumn id="4" name="UNIDADE" dataDxfId="137"/>
    <tableColumn id="5" name="VALOR MÉDIO UNITÁRIO (R$)" dataDxfId="138"/>
    <tableColumn id="6" name="QUANTIDADE ANUAL" dataDxfId="139"/>
    <tableColumn id="7" name="VALOR ANUAL POR EMPREGADO (R$)" dataDxfId="140"/>
    <tableColumn id="8" name="VALOR MENSAL POR EMPREGADO (R$)" totalsRowFunction="sum" dataDxfId="141"/>
  </tableColumns>
  <tableStyleInfo showFirstColumn="0" showLastColumn="0" showRowStripes="1" showColumnStripes="0"/>
</table>
</file>

<file path=xl/tables/table37.xml><?xml version="1.0" encoding="utf-8"?>
<table xmlns="http://schemas.openxmlformats.org/spreadsheetml/2006/main" id="5" name="Table44" displayName="Table44" ref="A90:F111" totalsRowCount="1">
  <autoFilter ref="A90:F110"/>
  <tableColumns count="6">
    <tableColumn id="1" name="ITEM" totalsRowLabel="Total" dataDxfId="142"/>
    <tableColumn id="2" name="DESCRIÇÃO" dataDxfId="143"/>
    <tableColumn id="3" name="UNIDADE" dataDxfId="144"/>
    <tableColumn id="4" name="QUANTIDADE" dataDxfId="145"/>
    <tableColumn id="5" name="VALOR UNITÁRIO" dataDxfId="146"/>
    <tableColumn id="6" name="VALOR TOTAL" totalsRowFunction="sum" dataDxfId="147"/>
  </tableColumns>
  <tableStyleInfo name="TableStyleMedium14" showFirstColumn="0" showLastColumn="0" showRowStripes="1" showColumnStripes="0"/>
</table>
</file>

<file path=xl/tables/table4.xml><?xml version="1.0" encoding="utf-8"?>
<table xmlns="http://schemas.openxmlformats.org/spreadsheetml/2006/main" id="4" name="Módulo1" displayName="Módulo1" ref="A10:D17" totalsRowCount="1">
  <autoFilter ref="A10:D16"/>
  <tableColumns count="4">
    <tableColumn id="1" name="1" dataDxfId="6"/>
    <tableColumn id="2" name="Composição da Remuneração" dataDxfId="7"/>
    <tableColumn id="3" name="Comentário" dataDxfId="8"/>
    <tableColumn id="4" name="Valor" dataDxfId="9"/>
  </tableColumns>
  <tableStyleInfo showFirstColumn="0" showLastColumn="0" showRowStripes="1" showColumnStripes="0"/>
</table>
</file>

<file path=xl/tables/table5.xml><?xml version="1.0" encoding="utf-8"?>
<table xmlns="http://schemas.openxmlformats.org/spreadsheetml/2006/main" id="6" name="Módulo3" displayName="Módulo3" ref="A68:D75" totalsRowCount="1">
  <autoFilter ref="A68:D74"/>
  <tableColumns count="4">
    <tableColumn id="1" name="3" dataDxfId="10"/>
    <tableColumn id="2" name="Provisão para Rescisão" dataDxfId="11"/>
    <tableColumn id="3" name="Comentário" dataDxfId="12"/>
    <tableColumn id="4" name="Valor" dataDxfId="13"/>
  </tableColumns>
  <tableStyleInfo showFirstColumn="0" showLastColumn="0" showRowStripes="1" showColumnStripes="0"/>
</table>
</file>

<file path=xl/tables/table6.xml><?xml version="1.0" encoding="utf-8"?>
<table xmlns="http://schemas.openxmlformats.org/spreadsheetml/2006/main" id="8" name="Módulo5" displayName="Módulo5" ref="A114:D119" totalsRowCount="1">
  <autoFilter ref="A114:D118"/>
  <tableColumns count="4">
    <tableColumn id="1" name="5" dataDxfId="14"/>
    <tableColumn id="2" name="Insumos Diversos" dataDxfId="15"/>
    <tableColumn id="3" name="Comentário" dataDxfId="16"/>
    <tableColumn id="4" name="Valor" dataDxfId="17"/>
  </tableColumns>
  <tableStyleInfo showFirstColumn="0" showLastColumn="0" showRowStripes="1" showColumnStripes="0"/>
</table>
</file>

<file path=xl/tables/table7.xml><?xml version="1.0" encoding="utf-8"?>
<table xmlns="http://schemas.openxmlformats.org/spreadsheetml/2006/main" id="10" name="Módulo6" displayName="Módulo6" ref="A129:D136" totalsRowCount="1">
  <tableColumns count="4">
    <tableColumn id="1" name="6" dataDxfId="18"/>
    <tableColumn id="2" name="Custos Indiretos, Tributos e Lucro" dataDxfId="19"/>
    <tableColumn id="3" name="Percentual" dataDxfId="20"/>
    <tableColumn id="4" name="Valor" dataDxfId="21"/>
  </tableColumns>
  <tableStyleInfo showFirstColumn="0" showLastColumn="0" showRowStripes="1" showColumnStripes="0"/>
</table>
</file>

<file path=xl/tables/table8.xml><?xml version="1.0" encoding="utf-8"?>
<table xmlns="http://schemas.openxmlformats.org/spreadsheetml/2006/main" id="12" name="ResumoMódulo2" displayName="ResumoMódulo2" ref="A61:D65" totalsRowCount="1">
  <autoFilter ref="A61:D64"/>
  <tableColumns count="4">
    <tableColumn id="1" name="2" dataDxfId="22"/>
    <tableColumn id="2" name="Encargos e Benefícios Anuais, Mensais e Diários" dataDxfId="23"/>
    <tableColumn id="3" name="Comentário" dataDxfId="24"/>
    <tableColumn id="4" name="Valor" dataDxfId="25"/>
  </tableColumns>
  <tableStyleInfo showFirstColumn="0" showLastColumn="0" showRowStripes="1" showColumnStripes="0"/>
</table>
</file>

<file path=xl/tables/table9.xml><?xml version="1.0" encoding="utf-8"?>
<table xmlns="http://schemas.openxmlformats.org/spreadsheetml/2006/main" id="14" name="ResumoMódulo4" displayName="ResumoMódulo4" ref="A108:D111" totalsRowCount="1">
  <autoFilter ref="A108:D110"/>
  <tableColumns count="4">
    <tableColumn id="1" name="4" dataDxfId="26"/>
    <tableColumn id="2" name="Custo de Reposição do Profissional Ausente" dataDxfId="27"/>
    <tableColumn id="3" name="Comentário" dataDxfId="28"/>
    <tableColumn id="4" name="Valor" dataDxfId="29"/>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3.xml.rels><?xml version="1.0" encoding="UTF-8" standalone="yes"?>
<Relationships xmlns="http://schemas.openxmlformats.org/package/2006/relationships"><Relationship Id="rId9" Type="http://schemas.openxmlformats.org/officeDocument/2006/relationships/table" Target="../tables/table31.xml"/><Relationship Id="rId8" Type="http://schemas.openxmlformats.org/officeDocument/2006/relationships/table" Target="../tables/table30.xml"/><Relationship Id="rId7" Type="http://schemas.openxmlformats.org/officeDocument/2006/relationships/table" Target="../tables/table29.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 Id="rId3" Type="http://schemas.openxmlformats.org/officeDocument/2006/relationships/table" Target="../tables/table25.xml"/><Relationship Id="rId2" Type="http://schemas.openxmlformats.org/officeDocument/2006/relationships/table" Target="../tables/table24.xml"/><Relationship Id="rId13" Type="http://schemas.openxmlformats.org/officeDocument/2006/relationships/table" Target="../tables/table35.xml"/><Relationship Id="rId12" Type="http://schemas.openxmlformats.org/officeDocument/2006/relationships/table" Target="../tables/table34.xml"/><Relationship Id="rId11" Type="http://schemas.openxmlformats.org/officeDocument/2006/relationships/table" Target="../tables/table33.xml"/><Relationship Id="rId10" Type="http://schemas.openxmlformats.org/officeDocument/2006/relationships/table" Target="../tables/table32.xml"/><Relationship Id="rId1" Type="http://schemas.openxmlformats.org/officeDocument/2006/relationships/table" Target="../tables/table2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6.xml"/></Relationships>
</file>

<file path=xl/worksheets/_rels/sheet6.xml.rels><?xml version="1.0" encoding="UTF-8" standalone="yes"?>
<Relationships xmlns="http://schemas.openxmlformats.org/package/2006/relationships"><Relationship Id="rId1" Type="http://schemas.openxmlformats.org/officeDocument/2006/relationships/table" Target="../tables/table3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showGridLines="0" workbookViewId="0">
      <selection activeCell="A1" sqref="A1:K1"/>
    </sheetView>
  </sheetViews>
  <sheetFormatPr defaultColWidth="9" defaultRowHeight="15"/>
  <cols>
    <col min="1" max="1025" width="9" customWidth="1"/>
  </cols>
  <sheetData>
    <row r="1" spans="1:11">
      <c r="A1" s="153" t="s">
        <v>0</v>
      </c>
      <c r="B1" s="153"/>
      <c r="C1" s="153"/>
      <c r="D1" s="153"/>
      <c r="E1" s="153"/>
      <c r="F1" s="153"/>
      <c r="G1" s="153"/>
      <c r="H1" s="153"/>
      <c r="I1" s="153"/>
      <c r="J1" s="153"/>
      <c r="K1" s="153"/>
    </row>
    <row r="2" ht="57" customHeight="1" spans="1:11">
      <c r="A2" s="154" t="s">
        <v>1</v>
      </c>
      <c r="B2" s="154"/>
      <c r="C2" s="154"/>
      <c r="D2" s="154"/>
      <c r="E2" s="154"/>
      <c r="F2" s="154"/>
      <c r="G2" s="154"/>
      <c r="H2" s="154"/>
      <c r="I2" s="154"/>
      <c r="J2" s="154"/>
      <c r="K2" s="154"/>
    </row>
    <row r="3" ht="51" customHeight="1" spans="1:11">
      <c r="A3" s="154" t="s">
        <v>2</v>
      </c>
      <c r="B3" s="154"/>
      <c r="C3" s="154"/>
      <c r="D3" s="154"/>
      <c r="E3" s="154"/>
      <c r="F3" s="154"/>
      <c r="G3" s="154"/>
      <c r="H3" s="154"/>
      <c r="I3" s="154"/>
      <c r="J3" s="154"/>
      <c r="K3" s="154"/>
    </row>
    <row r="4" ht="54.75" customHeight="1" spans="1:11">
      <c r="A4" s="154" t="s">
        <v>3</v>
      </c>
      <c r="B4" s="154"/>
      <c r="C4" s="154"/>
      <c r="D4" s="154"/>
      <c r="E4" s="154"/>
      <c r="F4" s="154"/>
      <c r="G4" s="154"/>
      <c r="H4" s="154"/>
      <c r="I4" s="154"/>
      <c r="J4" s="154"/>
      <c r="K4" s="154"/>
    </row>
    <row r="5" ht="67.5" customHeight="1" spans="1:11">
      <c r="A5" s="155" t="s">
        <v>4</v>
      </c>
      <c r="B5" s="155"/>
      <c r="C5" s="155"/>
      <c r="D5" s="155"/>
      <c r="E5" s="155"/>
      <c r="F5" s="155"/>
      <c r="G5" s="155"/>
      <c r="H5" s="155"/>
      <c r="I5" s="155"/>
      <c r="J5" s="155"/>
      <c r="K5" s="155"/>
    </row>
    <row r="6" ht="84.75" customHeight="1" spans="1:11">
      <c r="A6" s="155" t="s">
        <v>5</v>
      </c>
      <c r="B6" s="155"/>
      <c r="C6" s="155"/>
      <c r="D6" s="155"/>
      <c r="E6" s="155"/>
      <c r="F6" s="155"/>
      <c r="G6" s="155"/>
      <c r="H6" s="155"/>
      <c r="I6" s="155"/>
      <c r="J6" s="155"/>
      <c r="K6" s="155"/>
    </row>
    <row r="7" ht="49.5" customHeight="1" spans="1:11">
      <c r="A7" s="155" t="s">
        <v>6</v>
      </c>
      <c r="B7" s="155"/>
      <c r="C7" s="155"/>
      <c r="D7" s="155"/>
      <c r="E7" s="155"/>
      <c r="F7" s="155"/>
      <c r="G7" s="155"/>
      <c r="H7" s="155"/>
      <c r="I7" s="155"/>
      <c r="J7" s="155"/>
      <c r="K7" s="155"/>
    </row>
    <row r="8" ht="38.25" customHeight="1" spans="1:11">
      <c r="A8" s="155" t="s">
        <v>7</v>
      </c>
      <c r="B8" s="155"/>
      <c r="C8" s="155"/>
      <c r="D8" s="155"/>
      <c r="E8" s="155"/>
      <c r="F8" s="155"/>
      <c r="G8" s="155"/>
      <c r="H8" s="155"/>
      <c r="I8" s="155"/>
      <c r="J8" s="155"/>
      <c r="K8" s="155"/>
    </row>
    <row r="9" ht="39.75" customHeight="1" spans="1:11">
      <c r="A9" s="154" t="s">
        <v>8</v>
      </c>
      <c r="B9" s="154"/>
      <c r="C9" s="154"/>
      <c r="D9" s="154"/>
      <c r="E9" s="154"/>
      <c r="F9" s="154"/>
      <c r="G9" s="154"/>
      <c r="H9" s="154"/>
      <c r="I9" s="154"/>
      <c r="J9" s="154"/>
      <c r="K9" s="154"/>
    </row>
    <row r="10" ht="41.25" customHeight="1" spans="1:11">
      <c r="A10" s="154" t="s">
        <v>9</v>
      </c>
      <c r="B10" s="154"/>
      <c r="C10" s="154"/>
      <c r="D10" s="154"/>
      <c r="E10" s="154"/>
      <c r="F10" s="154"/>
      <c r="G10" s="154"/>
      <c r="H10" s="154"/>
      <c r="I10" s="154"/>
      <c r="J10" s="154"/>
      <c r="K10" s="154"/>
    </row>
    <row r="11" ht="41.25" customHeight="1" spans="1:11">
      <c r="A11" s="156" t="s">
        <v>10</v>
      </c>
      <c r="B11" s="156"/>
      <c r="C11" s="156"/>
      <c r="D11" s="156"/>
      <c r="E11" s="156"/>
      <c r="F11" s="156"/>
      <c r="G11" s="156"/>
      <c r="H11" s="156"/>
      <c r="I11" s="156"/>
      <c r="J11" s="156"/>
      <c r="K11" s="156"/>
    </row>
    <row r="12" spans="1:11">
      <c r="A12" s="157" t="s">
        <v>11</v>
      </c>
      <c r="B12" s="157"/>
      <c r="C12" s="157"/>
      <c r="D12" s="157"/>
      <c r="E12" s="157"/>
      <c r="F12" s="157"/>
      <c r="G12" s="157"/>
      <c r="H12" s="157"/>
      <c r="I12" s="157"/>
      <c r="J12" s="157"/>
      <c r="K12" s="157"/>
    </row>
    <row r="13" spans="1:11">
      <c r="A13" s="158" t="s">
        <v>12</v>
      </c>
      <c r="B13" s="158"/>
      <c r="C13" s="158"/>
      <c r="D13" s="158"/>
      <c r="E13" s="158"/>
      <c r="F13" s="158"/>
      <c r="G13" s="158"/>
      <c r="H13" s="158"/>
      <c r="I13" s="158"/>
      <c r="J13" s="158"/>
      <c r="K13" s="158"/>
    </row>
    <row r="14" spans="1:11">
      <c r="A14" s="158" t="s">
        <v>13</v>
      </c>
      <c r="B14" s="158"/>
      <c r="C14" s="158"/>
      <c r="D14" s="158"/>
      <c r="E14" s="158"/>
      <c r="F14" s="158"/>
      <c r="G14" s="158"/>
      <c r="H14" s="158"/>
      <c r="I14" s="158"/>
      <c r="J14" s="158"/>
      <c r="K14" s="158"/>
    </row>
  </sheetData>
  <sheetProtection sheet="1" objects="1" scenarios="1"/>
  <mergeCells count="14">
    <mergeCell ref="A1:K1"/>
    <mergeCell ref="A2:K2"/>
    <mergeCell ref="A3:K3"/>
    <mergeCell ref="A4:K4"/>
    <mergeCell ref="A5:K5"/>
    <mergeCell ref="A6:K6"/>
    <mergeCell ref="A7:K7"/>
    <mergeCell ref="A8:K8"/>
    <mergeCell ref="A9:K9"/>
    <mergeCell ref="A10:K10"/>
    <mergeCell ref="A11:K11"/>
    <mergeCell ref="A12:K12"/>
    <mergeCell ref="A13:K13"/>
    <mergeCell ref="A14:K14"/>
  </mergeCells>
  <pageMargins left="0.7" right="0.7" top="0.75" bottom="0.75" header="0.511805555555555" footer="0.511805555555555"/>
  <pageSetup paperSize="9" firstPageNumber="0" orientation="portrait" useFirstPageNumber="1"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48"/>
  <sheetViews>
    <sheetView showGridLines="0" zoomScale="85" zoomScaleNormal="85" workbookViewId="0">
      <selection activeCell="A1" sqref="A1:D1"/>
    </sheetView>
  </sheetViews>
  <sheetFormatPr defaultColWidth="9" defaultRowHeight="15"/>
  <cols>
    <col min="1" max="1" width="12.4190476190476" customWidth="1"/>
    <col min="2" max="2" width="76.4095238095238" customWidth="1"/>
    <col min="3" max="3" width="28.4190476190476" customWidth="1"/>
    <col min="4" max="4" width="27.4190476190476" customWidth="1"/>
    <col min="5" max="5" width="9" customWidth="1"/>
    <col min="6" max="6" width="32.7142857142857" customWidth="1"/>
    <col min="7" max="7" width="13.0190476190476" customWidth="1"/>
    <col min="8" max="1025" width="9" customWidth="1"/>
  </cols>
  <sheetData>
    <row r="1" spans="1:21">
      <c r="A1" s="139" t="s">
        <v>14</v>
      </c>
      <c r="B1" s="139"/>
      <c r="C1" s="139"/>
      <c r="D1" s="139"/>
      <c r="F1" s="77" t="s">
        <v>15</v>
      </c>
      <c r="G1" s="77"/>
      <c r="H1" s="89"/>
      <c r="I1" s="89"/>
      <c r="J1" s="89"/>
      <c r="K1" s="89"/>
      <c r="L1" s="89"/>
      <c r="M1" s="89"/>
      <c r="N1" s="89"/>
      <c r="O1" s="89"/>
      <c r="P1" s="89"/>
      <c r="Q1" s="89"/>
      <c r="R1" s="89"/>
      <c r="S1" s="89"/>
      <c r="T1" s="89"/>
      <c r="U1" s="89"/>
    </row>
    <row r="2" spans="1:21">
      <c r="A2" s="78" t="s">
        <v>16</v>
      </c>
      <c r="B2" t="s">
        <v>17</v>
      </c>
      <c r="C2" s="78" t="s">
        <v>18</v>
      </c>
      <c r="D2" s="78" t="s">
        <v>19</v>
      </c>
      <c r="F2" s="84" t="s">
        <v>17</v>
      </c>
      <c r="G2" s="84" t="s">
        <v>19</v>
      </c>
      <c r="H2" s="89"/>
      <c r="I2" s="89"/>
      <c r="J2" s="89"/>
      <c r="K2" s="89"/>
      <c r="L2" s="89"/>
      <c r="M2" s="89"/>
      <c r="N2" s="89"/>
      <c r="O2" s="89"/>
      <c r="P2" s="89"/>
      <c r="Q2" s="89"/>
      <c r="R2" s="89"/>
      <c r="S2" s="89"/>
      <c r="T2" s="89"/>
      <c r="U2" s="89"/>
    </row>
    <row r="3" spans="1:21">
      <c r="A3" s="78">
        <v>1</v>
      </c>
      <c r="B3" t="s">
        <v>20</v>
      </c>
      <c r="C3" s="78"/>
      <c r="D3" s="78" t="s">
        <v>21</v>
      </c>
      <c r="F3" t="s">
        <v>22</v>
      </c>
      <c r="G3" s="140">
        <v>0</v>
      </c>
      <c r="H3" s="89"/>
      <c r="I3" s="89"/>
      <c r="J3" s="89"/>
      <c r="K3" s="89"/>
      <c r="L3" s="89"/>
      <c r="M3" s="89"/>
      <c r="N3" s="89"/>
      <c r="O3" s="89"/>
      <c r="P3" s="89"/>
      <c r="Q3" s="89"/>
      <c r="R3" s="89"/>
      <c r="S3" s="89"/>
      <c r="T3" s="89"/>
      <c r="U3" s="89"/>
    </row>
    <row r="4" spans="1:21">
      <c r="A4" s="78">
        <v>2</v>
      </c>
      <c r="B4" t="s">
        <v>23</v>
      </c>
      <c r="C4" s="78"/>
      <c r="D4" s="78" t="s">
        <v>24</v>
      </c>
      <c r="F4" t="s">
        <v>25</v>
      </c>
      <c r="G4" s="140">
        <v>12</v>
      </c>
      <c r="H4" s="89"/>
      <c r="I4" s="89"/>
      <c r="J4" s="89"/>
      <c r="K4" s="89"/>
      <c r="L4" s="89"/>
      <c r="M4" s="89"/>
      <c r="N4" s="89"/>
      <c r="O4" s="89"/>
      <c r="P4" s="89"/>
      <c r="Q4" s="89"/>
      <c r="R4" s="89"/>
      <c r="S4" s="89"/>
      <c r="T4" s="89"/>
      <c r="U4" s="89"/>
    </row>
    <row r="5" spans="1:21">
      <c r="A5" s="78">
        <v>3</v>
      </c>
      <c r="B5" t="s">
        <v>26</v>
      </c>
      <c r="C5" s="78" t="s">
        <v>27</v>
      </c>
      <c r="D5" s="141">
        <v>998</v>
      </c>
      <c r="F5" t="s">
        <v>28</v>
      </c>
      <c r="G5" s="79">
        <v>22</v>
      </c>
      <c r="H5" s="89"/>
      <c r="I5" s="89"/>
      <c r="J5" s="89"/>
      <c r="K5" s="89"/>
      <c r="L5" s="89"/>
      <c r="M5" s="89"/>
      <c r="N5" s="89"/>
      <c r="O5" s="89"/>
      <c r="P5" s="89"/>
      <c r="Q5" s="89"/>
      <c r="R5" s="89"/>
      <c r="S5" s="89"/>
      <c r="T5" s="89"/>
      <c r="U5" s="89"/>
    </row>
    <row r="6" spans="1:21">
      <c r="A6" s="78">
        <v>4</v>
      </c>
      <c r="B6" t="s">
        <v>29</v>
      </c>
      <c r="C6" s="78" t="s">
        <v>30</v>
      </c>
      <c r="D6" s="78" t="s">
        <v>31</v>
      </c>
      <c r="F6" t="s">
        <v>32</v>
      </c>
      <c r="G6" s="142">
        <v>0.03</v>
      </c>
      <c r="H6" s="89"/>
      <c r="I6" s="89"/>
      <c r="J6" s="89"/>
      <c r="K6" s="89"/>
      <c r="L6" s="89"/>
      <c r="M6" s="89"/>
      <c r="N6" s="89"/>
      <c r="O6" s="89"/>
      <c r="P6" s="89"/>
      <c r="Q6" s="89"/>
      <c r="R6" s="89"/>
      <c r="S6" s="89"/>
      <c r="T6" s="89"/>
      <c r="U6" s="89"/>
    </row>
    <row r="7" spans="1:21">
      <c r="A7" s="78">
        <v>5</v>
      </c>
      <c r="B7" t="s">
        <v>33</v>
      </c>
      <c r="C7" s="78"/>
      <c r="D7" s="78" t="s">
        <v>34</v>
      </c>
      <c r="H7" s="89"/>
      <c r="I7" s="89"/>
      <c r="J7" s="89"/>
      <c r="K7" s="89"/>
      <c r="L7" s="89"/>
      <c r="M7" s="89"/>
      <c r="N7" s="89"/>
      <c r="O7" s="89"/>
      <c r="P7" s="89"/>
      <c r="Q7" s="89"/>
      <c r="R7" s="89"/>
      <c r="S7" s="89"/>
      <c r="T7" s="89"/>
      <c r="U7" s="89"/>
    </row>
    <row r="8" spans="6:21">
      <c r="F8" s="77" t="s">
        <v>35</v>
      </c>
      <c r="G8" s="77"/>
      <c r="H8" s="89"/>
      <c r="I8" s="89"/>
      <c r="J8" s="89"/>
      <c r="K8" s="89"/>
      <c r="L8" s="89"/>
      <c r="M8" s="89"/>
      <c r="N8" s="89"/>
      <c r="O8" s="89"/>
      <c r="P8" s="89"/>
      <c r="Q8" s="89"/>
      <c r="R8" s="89"/>
      <c r="S8" s="89"/>
      <c r="T8" s="89"/>
      <c r="U8" s="89"/>
    </row>
    <row r="9" spans="1:21">
      <c r="A9" s="60" t="s">
        <v>36</v>
      </c>
      <c r="B9" s="60"/>
      <c r="C9" s="60"/>
      <c r="D9" s="60"/>
      <c r="F9" s="84" t="s">
        <v>37</v>
      </c>
      <c r="G9" s="84" t="s">
        <v>38</v>
      </c>
      <c r="H9" s="89"/>
      <c r="I9" s="89"/>
      <c r="J9" s="89"/>
      <c r="K9" s="89"/>
      <c r="L9" s="89"/>
      <c r="M9" s="89"/>
      <c r="N9" s="89"/>
      <c r="O9" s="89"/>
      <c r="P9" s="89"/>
      <c r="Q9" s="89"/>
      <c r="R9" s="89"/>
      <c r="S9" s="89"/>
      <c r="T9" s="89"/>
      <c r="U9" s="89"/>
    </row>
    <row r="10" spans="1:21">
      <c r="A10" s="78" t="s">
        <v>39</v>
      </c>
      <c r="B10" s="84" t="s">
        <v>40</v>
      </c>
      <c r="C10" s="78" t="s">
        <v>18</v>
      </c>
      <c r="D10" s="78" t="s">
        <v>19</v>
      </c>
      <c r="F10" t="s">
        <v>41</v>
      </c>
      <c r="G10" s="85">
        <v>0.4337</v>
      </c>
      <c r="H10" s="89"/>
      <c r="I10" s="89"/>
      <c r="J10" s="89"/>
      <c r="K10" s="89"/>
      <c r="L10" s="89"/>
      <c r="M10" s="89"/>
      <c r="N10" s="89"/>
      <c r="O10" s="89"/>
      <c r="P10" s="89"/>
      <c r="Q10" s="89"/>
      <c r="R10" s="89"/>
      <c r="S10" s="89"/>
      <c r="T10" s="89"/>
      <c r="U10" s="89"/>
    </row>
    <row r="11" spans="1:21">
      <c r="A11" s="78" t="s">
        <v>42</v>
      </c>
      <c r="B11" t="s">
        <v>43</v>
      </c>
      <c r="C11" s="78"/>
      <c r="D11" s="86">
        <f>Salário_Normativo_da_Categoria_Profissional</f>
        <v>998</v>
      </c>
      <c r="F11" t="s">
        <v>44</v>
      </c>
      <c r="G11" s="85">
        <v>0.4337</v>
      </c>
      <c r="H11" s="89"/>
      <c r="I11" s="89"/>
      <c r="J11" s="89"/>
      <c r="K11" s="89"/>
      <c r="L11" s="89"/>
      <c r="M11" s="89"/>
      <c r="N11" s="89"/>
      <c r="O11" s="89"/>
      <c r="P11" s="89"/>
      <c r="Q11" s="89"/>
      <c r="R11" s="89"/>
      <c r="S11" s="89"/>
      <c r="T11" s="89"/>
      <c r="U11" s="89"/>
    </row>
    <row r="12" spans="1:21">
      <c r="A12" s="78" t="s">
        <v>45</v>
      </c>
      <c r="B12" t="s">
        <v>46</v>
      </c>
      <c r="C12" s="78"/>
      <c r="D12" s="86"/>
      <c r="F12" t="s">
        <v>47</v>
      </c>
      <c r="G12" s="85">
        <v>0.0218</v>
      </c>
      <c r="H12" s="89"/>
      <c r="I12" s="89"/>
      <c r="J12" s="89"/>
      <c r="K12" s="89"/>
      <c r="L12" s="89"/>
      <c r="M12" s="89"/>
      <c r="N12" s="89"/>
      <c r="O12" s="89"/>
      <c r="P12" s="89"/>
      <c r="Q12" s="89"/>
      <c r="R12" s="89"/>
      <c r="S12" s="89"/>
      <c r="T12" s="89"/>
      <c r="U12" s="89"/>
    </row>
    <row r="13" spans="1:21">
      <c r="A13" s="78" t="s">
        <v>48</v>
      </c>
      <c r="B13" t="s">
        <v>49</v>
      </c>
      <c r="C13" s="78"/>
      <c r="D13" s="86"/>
      <c r="H13" s="89"/>
      <c r="I13" s="89"/>
      <c r="J13" s="89"/>
      <c r="K13" s="89"/>
      <c r="L13" s="89"/>
      <c r="M13" s="89"/>
      <c r="N13" s="89"/>
      <c r="O13" s="89"/>
      <c r="P13" s="89"/>
      <c r="Q13" s="89"/>
      <c r="R13" s="89"/>
      <c r="S13" s="89"/>
      <c r="T13" s="89"/>
      <c r="U13" s="89"/>
    </row>
    <row r="14" spans="1:21">
      <c r="A14" s="78" t="s">
        <v>50</v>
      </c>
      <c r="B14" t="s">
        <v>51</v>
      </c>
      <c r="C14" s="78"/>
      <c r="D14" s="86"/>
      <c r="F14" s="77" t="s">
        <v>52</v>
      </c>
      <c r="G14" s="77"/>
      <c r="H14" s="89"/>
      <c r="I14" s="89"/>
      <c r="J14" s="89"/>
      <c r="K14" s="89"/>
      <c r="L14" s="89"/>
      <c r="M14" s="89"/>
      <c r="N14" s="89"/>
      <c r="O14" s="89"/>
      <c r="P14" s="89"/>
      <c r="Q14" s="89"/>
      <c r="R14" s="89"/>
      <c r="S14" s="89"/>
      <c r="T14" s="89"/>
      <c r="U14" s="89"/>
    </row>
    <row r="15" spans="1:21">
      <c r="A15" s="78" t="s">
        <v>53</v>
      </c>
      <c r="B15" t="s">
        <v>54</v>
      </c>
      <c r="C15" s="78"/>
      <c r="D15" s="86"/>
      <c r="F15" s="143" t="s">
        <v>17</v>
      </c>
      <c r="G15" s="143" t="s">
        <v>38</v>
      </c>
      <c r="H15" s="89"/>
      <c r="I15" s="89"/>
      <c r="J15" s="89"/>
      <c r="K15" s="89"/>
      <c r="L15" s="89"/>
      <c r="M15" s="89"/>
      <c r="N15" s="89"/>
      <c r="O15" s="89"/>
      <c r="P15" s="89"/>
      <c r="Q15" s="89"/>
      <c r="R15" s="89"/>
      <c r="S15" s="89"/>
      <c r="T15" s="89"/>
      <c r="U15" s="89"/>
    </row>
    <row r="16" spans="1:21">
      <c r="A16" s="78" t="s">
        <v>55</v>
      </c>
      <c r="B16" t="s">
        <v>56</v>
      </c>
      <c r="C16" s="78"/>
      <c r="D16" s="86"/>
      <c r="F16" s="89" t="s">
        <v>57</v>
      </c>
      <c r="G16" s="144">
        <v>0.0471</v>
      </c>
      <c r="H16" s="89"/>
      <c r="I16" s="89"/>
      <c r="J16" s="89"/>
      <c r="K16" s="89"/>
      <c r="L16" s="89"/>
      <c r="M16" s="89"/>
      <c r="N16" s="89"/>
      <c r="O16" s="89"/>
      <c r="P16" s="89"/>
      <c r="Q16" s="89"/>
      <c r="R16" s="89"/>
      <c r="S16" s="89"/>
      <c r="T16" s="89"/>
      <c r="U16" s="89"/>
    </row>
    <row r="17" spans="1:21">
      <c r="A17" s="78" t="s">
        <v>58</v>
      </c>
      <c r="C17" s="78"/>
      <c r="D17" s="86">
        <f>SUBTOTAL(109,Módulo1[Valor])</f>
        <v>998</v>
      </c>
      <c r="F17" s="89" t="s">
        <v>59</v>
      </c>
      <c r="G17" s="144">
        <v>0.0467</v>
      </c>
      <c r="H17" s="89"/>
      <c r="I17" s="89"/>
      <c r="J17" s="89"/>
      <c r="K17" s="89"/>
      <c r="L17" s="89"/>
      <c r="M17" s="89"/>
      <c r="N17" s="89"/>
      <c r="O17" s="89"/>
      <c r="P17" s="89"/>
      <c r="Q17" s="89"/>
      <c r="R17" s="89"/>
      <c r="S17" s="89"/>
      <c r="T17" s="89"/>
      <c r="U17" s="89"/>
    </row>
    <row r="18" spans="6:21">
      <c r="F18" s="89" t="s">
        <v>60</v>
      </c>
      <c r="G18" s="145">
        <v>0.0165</v>
      </c>
      <c r="H18" s="89"/>
      <c r="I18" s="89"/>
      <c r="J18" s="89"/>
      <c r="K18" s="89"/>
      <c r="L18" s="89"/>
      <c r="M18" s="89"/>
      <c r="N18" s="89"/>
      <c r="O18" s="89"/>
      <c r="P18" s="89"/>
      <c r="Q18" s="89"/>
      <c r="R18" s="89"/>
      <c r="S18" s="89"/>
      <c r="T18" s="89"/>
      <c r="U18" s="89"/>
    </row>
    <row r="19" spans="1:21">
      <c r="A19" s="87" t="s">
        <v>61</v>
      </c>
      <c r="B19" s="87"/>
      <c r="C19" s="87"/>
      <c r="D19" s="87"/>
      <c r="F19" s="89" t="s">
        <v>62</v>
      </c>
      <c r="G19" s="145">
        <v>0.076</v>
      </c>
      <c r="H19" s="89"/>
      <c r="I19" s="89"/>
      <c r="J19" s="89"/>
      <c r="K19" s="89"/>
      <c r="L19" s="89"/>
      <c r="M19" s="89"/>
      <c r="N19" s="89"/>
      <c r="O19" s="89"/>
      <c r="P19" s="89"/>
      <c r="Q19" s="89"/>
      <c r="R19" s="89"/>
      <c r="S19" s="89"/>
      <c r="T19" s="89"/>
      <c r="U19" s="89"/>
    </row>
    <row r="20" spans="1:21">
      <c r="A20" s="77" t="s">
        <v>63</v>
      </c>
      <c r="B20" s="77"/>
      <c r="C20" s="77"/>
      <c r="D20" s="77"/>
      <c r="F20" s="89" t="s">
        <v>64</v>
      </c>
      <c r="G20" s="145">
        <v>0.05</v>
      </c>
      <c r="H20" s="89"/>
      <c r="I20" s="89"/>
      <c r="J20" s="89"/>
      <c r="K20" s="89"/>
      <c r="L20" s="89"/>
      <c r="M20" s="89"/>
      <c r="N20" s="89"/>
      <c r="O20" s="89"/>
      <c r="P20" s="89"/>
      <c r="Q20" s="89"/>
      <c r="R20" s="89"/>
      <c r="S20" s="89"/>
      <c r="T20" s="89"/>
      <c r="U20" s="89"/>
    </row>
    <row r="21" spans="1:21">
      <c r="A21" s="78" t="s">
        <v>65</v>
      </c>
      <c r="B21" s="84" t="s">
        <v>66</v>
      </c>
      <c r="C21" s="78" t="s">
        <v>18</v>
      </c>
      <c r="D21" s="78" t="s">
        <v>19</v>
      </c>
      <c r="F21" s="89"/>
      <c r="G21" s="89"/>
      <c r="H21" s="89"/>
      <c r="I21" s="89"/>
      <c r="J21" s="89"/>
      <c r="K21" s="89"/>
      <c r="L21" s="89"/>
      <c r="M21" s="89"/>
      <c r="N21" s="89"/>
      <c r="O21" s="89"/>
      <c r="P21" s="89"/>
      <c r="Q21" s="89"/>
      <c r="R21" s="89"/>
      <c r="S21" s="89"/>
      <c r="T21" s="89"/>
      <c r="U21" s="89"/>
    </row>
    <row r="22" spans="1:21">
      <c r="A22" s="78" t="s">
        <v>42</v>
      </c>
      <c r="B22" t="s">
        <v>67</v>
      </c>
      <c r="D22" s="86">
        <f>Módulo1[[#Totals],[Valor]]/12</f>
        <v>83.1666666666667</v>
      </c>
      <c r="F22" s="89"/>
      <c r="G22" s="89"/>
      <c r="H22" s="89"/>
      <c r="I22" s="89"/>
      <c r="J22" s="89"/>
      <c r="K22" s="89"/>
      <c r="L22" s="89"/>
      <c r="M22" s="89"/>
      <c r="N22" s="89"/>
      <c r="O22" s="89"/>
      <c r="P22" s="89"/>
      <c r="Q22" s="89"/>
      <c r="R22" s="89"/>
      <c r="S22" s="89"/>
      <c r="T22" s="89"/>
      <c r="U22" s="89"/>
    </row>
    <row r="23" spans="1:21">
      <c r="A23" s="78" t="s">
        <v>45</v>
      </c>
      <c r="B23" t="s">
        <v>68</v>
      </c>
      <c r="D23" s="86">
        <f>(Módulo1[[#Totals],[Valor]]/12)*(1+(1/3))</f>
        <v>110.888888888889</v>
      </c>
      <c r="F23" s="89"/>
      <c r="G23" s="89"/>
      <c r="H23" s="89"/>
      <c r="I23" s="89"/>
      <c r="J23" s="89"/>
      <c r="K23" s="89"/>
      <c r="L23" s="89"/>
      <c r="M23" s="89"/>
      <c r="N23" s="89"/>
      <c r="O23" s="89"/>
      <c r="P23" s="89"/>
      <c r="Q23" s="89"/>
      <c r="R23" s="89"/>
      <c r="S23" s="89"/>
      <c r="T23" s="89"/>
      <c r="U23" s="89"/>
    </row>
    <row r="24" spans="1:21">
      <c r="A24" s="78" t="s">
        <v>58</v>
      </c>
      <c r="D24" s="86">
        <f>SUBTOTAL(109,Submódulo2.1[Valor])</f>
        <v>194.055555555556</v>
      </c>
      <c r="F24" s="89"/>
      <c r="G24" s="89"/>
      <c r="H24" s="89"/>
      <c r="I24" s="89"/>
      <c r="J24" s="89"/>
      <c r="K24" s="89"/>
      <c r="L24" s="89"/>
      <c r="M24" s="89"/>
      <c r="N24" s="89"/>
      <c r="O24" s="89"/>
      <c r="P24" s="89"/>
      <c r="Q24" s="89"/>
      <c r="R24" s="89"/>
      <c r="S24" s="89"/>
      <c r="T24" s="89"/>
      <c r="U24" s="89"/>
    </row>
    <row r="25" spans="1:21">
      <c r="A25" s="78"/>
      <c r="D25" s="86"/>
      <c r="F25" s="89"/>
      <c r="G25" s="89"/>
      <c r="H25" s="89"/>
      <c r="I25" s="89"/>
      <c r="J25" s="89"/>
      <c r="K25" s="89"/>
      <c r="L25" s="89"/>
      <c r="M25" s="89"/>
      <c r="N25" s="89"/>
      <c r="O25" s="89"/>
      <c r="P25" s="89"/>
      <c r="Q25" s="89"/>
      <c r="R25" s="89"/>
      <c r="S25" s="89"/>
      <c r="T25" s="89"/>
      <c r="U25" s="89"/>
    </row>
    <row r="26" spans="1:21">
      <c r="A26" s="146" t="s">
        <v>69</v>
      </c>
      <c r="B26" s="146"/>
      <c r="C26" s="146"/>
      <c r="D26" s="146"/>
      <c r="F26" s="89"/>
      <c r="G26" s="89"/>
      <c r="H26" s="89"/>
      <c r="I26" s="89"/>
      <c r="J26" s="89"/>
      <c r="K26" s="89"/>
      <c r="L26" s="89"/>
      <c r="M26" s="89"/>
      <c r="N26" s="89"/>
      <c r="O26" s="89"/>
      <c r="P26" s="89"/>
      <c r="Q26" s="89"/>
      <c r="R26" s="89"/>
      <c r="S26" s="89"/>
      <c r="T26" s="89"/>
      <c r="U26" s="89"/>
    </row>
    <row r="27" spans="1:21">
      <c r="A27" s="146" t="s">
        <v>16</v>
      </c>
      <c r="B27" s="146" t="s">
        <v>70</v>
      </c>
      <c r="C27" s="146" t="s">
        <v>71</v>
      </c>
      <c r="D27" s="147" t="s">
        <v>72</v>
      </c>
      <c r="F27" s="89"/>
      <c r="G27" s="89"/>
      <c r="H27" s="89"/>
      <c r="I27" s="89"/>
      <c r="J27" s="89"/>
      <c r="K27" s="89"/>
      <c r="L27" s="89"/>
      <c r="M27" s="89"/>
      <c r="N27" s="89"/>
      <c r="O27" s="89"/>
      <c r="P27" s="89"/>
      <c r="Q27" s="89"/>
      <c r="R27" s="89"/>
      <c r="S27" s="89"/>
      <c r="T27" s="89"/>
      <c r="U27" s="89"/>
    </row>
    <row r="28" ht="30" spans="1:21">
      <c r="A28" s="98" t="s">
        <v>42</v>
      </c>
      <c r="B28" s="148" t="s">
        <v>73</v>
      </c>
      <c r="C28" s="149" t="s">
        <v>74</v>
      </c>
      <c r="D28" s="148" t="s">
        <v>75</v>
      </c>
      <c r="F28" s="89"/>
      <c r="G28" s="89"/>
      <c r="H28" s="89"/>
      <c r="I28" s="89"/>
      <c r="J28" s="89"/>
      <c r="K28" s="89"/>
      <c r="L28" s="89"/>
      <c r="M28" s="89"/>
      <c r="N28" s="89"/>
      <c r="O28" s="89"/>
      <c r="P28" s="89"/>
      <c r="Q28" s="89"/>
      <c r="R28" s="89"/>
      <c r="S28" s="89"/>
      <c r="T28" s="89"/>
      <c r="U28" s="89"/>
    </row>
    <row r="29" ht="30" spans="1:21">
      <c r="A29" s="98" t="s">
        <v>45</v>
      </c>
      <c r="B29" s="150" t="s">
        <v>68</v>
      </c>
      <c r="C29" s="149" t="s">
        <v>74</v>
      </c>
      <c r="D29" s="148" t="s">
        <v>76</v>
      </c>
      <c r="F29" s="89"/>
      <c r="G29" s="89"/>
      <c r="H29" s="89"/>
      <c r="I29" s="89"/>
      <c r="J29" s="89"/>
      <c r="K29" s="89"/>
      <c r="L29" s="89"/>
      <c r="M29" s="89"/>
      <c r="N29" s="89"/>
      <c r="O29" s="89"/>
      <c r="P29" s="89"/>
      <c r="Q29" s="89"/>
      <c r="R29" s="89"/>
      <c r="S29" s="89"/>
      <c r="T29" s="89"/>
      <c r="U29" s="89"/>
    </row>
    <row r="30" spans="1:21">
      <c r="A30" s="78"/>
      <c r="B30" s="78"/>
      <c r="C30" s="110"/>
      <c r="F30" s="89"/>
      <c r="G30" s="89"/>
      <c r="H30" s="89"/>
      <c r="I30" s="89"/>
      <c r="J30" s="89"/>
      <c r="K30" s="89"/>
      <c r="L30" s="89"/>
      <c r="M30" s="89"/>
      <c r="N30" s="89"/>
      <c r="O30" s="89"/>
      <c r="P30" s="89"/>
      <c r="Q30" s="89"/>
      <c r="R30" s="89"/>
      <c r="S30" s="89"/>
      <c r="T30" s="89"/>
      <c r="U30" s="89"/>
    </row>
    <row r="31" spans="1:4">
      <c r="A31" s="77" t="s">
        <v>77</v>
      </c>
      <c r="B31" s="77"/>
      <c r="C31" s="77"/>
      <c r="D31" s="77"/>
    </row>
    <row r="32" spans="1:4">
      <c r="A32" s="78" t="s">
        <v>78</v>
      </c>
      <c r="B32" s="84" t="s">
        <v>79</v>
      </c>
      <c r="C32" s="78" t="s">
        <v>38</v>
      </c>
      <c r="D32" s="78" t="s">
        <v>80</v>
      </c>
    </row>
    <row r="33" spans="1:4">
      <c r="A33" s="78" t="s">
        <v>42</v>
      </c>
      <c r="B33" t="s">
        <v>81</v>
      </c>
      <c r="C33" s="88">
        <v>0.2</v>
      </c>
      <c r="D33" s="86">
        <f>C33*(Módulo1[[#Totals],[Valor]]+Submódulo2.1[[#Totals],[Valor]])</f>
        <v>238.411111111111</v>
      </c>
    </row>
    <row r="34" spans="1:4">
      <c r="A34" s="78" t="s">
        <v>45</v>
      </c>
      <c r="B34" t="s">
        <v>82</v>
      </c>
      <c r="C34" s="88">
        <v>0.025</v>
      </c>
      <c r="D34" s="86">
        <f>C34*(Módulo1[[#Totals],[Valor]]+Submódulo2.1[[#Totals],[Valor]])</f>
        <v>29.8013888888889</v>
      </c>
    </row>
    <row r="35" spans="1:4">
      <c r="A35" s="78" t="s">
        <v>48</v>
      </c>
      <c r="B35" t="s">
        <v>83</v>
      </c>
      <c r="C35" s="88">
        <f>Servente!G6</f>
        <v>0.03</v>
      </c>
      <c r="D35" s="86">
        <f>C35*(Módulo1[[#Totals],[Valor]]+Submódulo2.1[[#Totals],[Valor]])</f>
        <v>35.7616666666667</v>
      </c>
    </row>
    <row r="36" spans="1:4">
      <c r="A36" s="78" t="s">
        <v>50</v>
      </c>
      <c r="B36" t="s">
        <v>84</v>
      </c>
      <c r="C36" s="88">
        <v>0.015</v>
      </c>
      <c r="D36" s="86">
        <f>C36*(Módulo1[[#Totals],[Valor]]+Submódulo2.1[[#Totals],[Valor]])</f>
        <v>17.8808333333333</v>
      </c>
    </row>
    <row r="37" spans="1:4">
      <c r="A37" s="78" t="s">
        <v>53</v>
      </c>
      <c r="B37" t="s">
        <v>85</v>
      </c>
      <c r="C37" s="88">
        <v>0.01</v>
      </c>
      <c r="D37" s="86">
        <f>C37*(Módulo1[[#Totals],[Valor]]+Submódulo2.1[[#Totals],[Valor]])</f>
        <v>11.9205555555556</v>
      </c>
    </row>
    <row r="38" spans="1:4">
      <c r="A38" s="78" t="s">
        <v>55</v>
      </c>
      <c r="B38" t="s">
        <v>86</v>
      </c>
      <c r="C38" s="88">
        <v>0.006</v>
      </c>
      <c r="D38" s="86">
        <f>C38*(Módulo1[[#Totals],[Valor]]+Submódulo2.1[[#Totals],[Valor]])</f>
        <v>7.15233333333333</v>
      </c>
    </row>
    <row r="39" spans="1:4">
      <c r="A39" s="78" t="s">
        <v>87</v>
      </c>
      <c r="B39" t="s">
        <v>88</v>
      </c>
      <c r="C39" s="88">
        <v>0.002</v>
      </c>
      <c r="D39" s="86">
        <f>C39*(Módulo1[[#Totals],[Valor]]+Submódulo2.1[[#Totals],[Valor]])</f>
        <v>2.38411111111111</v>
      </c>
    </row>
    <row r="40" spans="1:4">
      <c r="A40" s="78" t="s">
        <v>89</v>
      </c>
      <c r="B40" t="s">
        <v>90</v>
      </c>
      <c r="C40" s="88">
        <v>0.08</v>
      </c>
      <c r="D40" s="86">
        <f>C40*(Módulo1[[#Totals],[Valor]]+Submódulo2.1[[#Totals],[Valor]])</f>
        <v>95.3644444444445</v>
      </c>
    </row>
    <row r="41" spans="1:4">
      <c r="A41" s="78" t="s">
        <v>58</v>
      </c>
      <c r="C41" s="95">
        <f>SUBTOTAL(109,Submódulo2.2[Percentual])</f>
        <v>0.368</v>
      </c>
      <c r="D41" s="86">
        <f>SUBTOTAL(109,Submódulo2.2[Valor ])</f>
        <v>438.676444444444</v>
      </c>
    </row>
    <row r="42" spans="1:4">
      <c r="A42" s="78"/>
      <c r="C42" s="95"/>
      <c r="D42" s="86"/>
    </row>
    <row r="43" spans="1:4">
      <c r="A43" s="146" t="s">
        <v>91</v>
      </c>
      <c r="B43" s="146"/>
      <c r="C43" s="146"/>
      <c r="D43" s="146"/>
    </row>
    <row r="44" spans="1:4">
      <c r="A44" s="146" t="s">
        <v>16</v>
      </c>
      <c r="B44" s="146" t="s">
        <v>70</v>
      </c>
      <c r="C44" s="146" t="s">
        <v>71</v>
      </c>
      <c r="D44" s="147" t="s">
        <v>72</v>
      </c>
    </row>
    <row r="45" ht="30" spans="1:4">
      <c r="A45" s="98" t="s">
        <v>92</v>
      </c>
      <c r="B45" s="148" t="s">
        <v>79</v>
      </c>
      <c r="C45" s="148" t="s">
        <v>93</v>
      </c>
      <c r="D45" s="148" t="s">
        <v>94</v>
      </c>
    </row>
    <row r="47" spans="1:4">
      <c r="A47" s="77" t="s">
        <v>95</v>
      </c>
      <c r="B47" s="77"/>
      <c r="C47" s="77"/>
      <c r="D47" s="77"/>
    </row>
    <row r="48" spans="1:4">
      <c r="A48" s="78" t="s">
        <v>96</v>
      </c>
      <c r="B48" s="84" t="s">
        <v>97</v>
      </c>
      <c r="C48" s="78" t="s">
        <v>18</v>
      </c>
      <c r="D48" s="78" t="s">
        <v>19</v>
      </c>
    </row>
    <row r="49" spans="1:4">
      <c r="A49" s="78" t="s">
        <v>42</v>
      </c>
      <c r="B49" t="s">
        <v>98</v>
      </c>
      <c r="D49" s="86">
        <f>IF(G3=0,0,(Servente!G3*2*Servente!G5)-(6%*_1A))</f>
        <v>0</v>
      </c>
    </row>
    <row r="50" spans="1:4">
      <c r="A50" s="78" t="s">
        <v>45</v>
      </c>
      <c r="B50" t="s">
        <v>99</v>
      </c>
      <c r="D50" s="86">
        <f>(Servente!G4*Servente!G5)*80%</f>
        <v>211.2</v>
      </c>
    </row>
    <row r="51" spans="1:4">
      <c r="A51" s="78" t="s">
        <v>48</v>
      </c>
      <c r="B51" t="s">
        <v>100</v>
      </c>
      <c r="D51" s="86"/>
    </row>
    <row r="52" spans="1:4">
      <c r="A52" s="78" t="s">
        <v>50</v>
      </c>
      <c r="B52" t="s">
        <v>56</v>
      </c>
      <c r="D52" s="86"/>
    </row>
    <row r="53" spans="1:4">
      <c r="A53" s="78" t="s">
        <v>58</v>
      </c>
      <c r="D53" s="86">
        <v>211.2</v>
      </c>
    </row>
    <row r="54" spans="1:4">
      <c r="A54" s="78"/>
      <c r="D54" s="86"/>
    </row>
    <row r="55" spans="1:4">
      <c r="A55" s="146" t="s">
        <v>101</v>
      </c>
      <c r="B55" s="146"/>
      <c r="C55" s="146"/>
      <c r="D55" s="146"/>
    </row>
    <row r="56" spans="1:4">
      <c r="A56" s="146" t="s">
        <v>16</v>
      </c>
      <c r="B56" s="146" t="s">
        <v>70</v>
      </c>
      <c r="C56" s="146" t="s">
        <v>71</v>
      </c>
      <c r="D56" s="146" t="s">
        <v>72</v>
      </c>
    </row>
    <row r="57" ht="45" spans="1:4">
      <c r="A57" s="98" t="s">
        <v>42</v>
      </c>
      <c r="B57" s="148" t="s">
        <v>98</v>
      </c>
      <c r="C57" s="149" t="s">
        <v>102</v>
      </c>
      <c r="D57" s="149" t="s">
        <v>103</v>
      </c>
    </row>
    <row r="58" ht="30" spans="1:4">
      <c r="A58" s="98" t="s">
        <v>45</v>
      </c>
      <c r="B58" s="150" t="s">
        <v>99</v>
      </c>
      <c r="C58" s="149" t="s">
        <v>102</v>
      </c>
      <c r="D58" s="149" t="s">
        <v>104</v>
      </c>
    </row>
    <row r="59" ht="19.5" customHeight="1" spans="1:4">
      <c r="A59" s="78"/>
      <c r="D59" s="86"/>
    </row>
    <row r="60" spans="1:4">
      <c r="A60" s="77" t="s">
        <v>105</v>
      </c>
      <c r="B60" s="77"/>
      <c r="C60" s="77"/>
      <c r="D60" s="77"/>
    </row>
    <row r="61" spans="1:4">
      <c r="A61" s="78" t="s">
        <v>106</v>
      </c>
      <c r="B61" s="84" t="s">
        <v>107</v>
      </c>
      <c r="C61" s="78" t="s">
        <v>18</v>
      </c>
      <c r="D61" s="78" t="s">
        <v>19</v>
      </c>
    </row>
    <row r="62" spans="1:4">
      <c r="A62" s="78" t="s">
        <v>65</v>
      </c>
      <c r="B62" t="s">
        <v>66</v>
      </c>
      <c r="C62" s="78"/>
      <c r="D62" s="86">
        <f>Submódulo2.1[[#Totals],[Valor]]</f>
        <v>194.055555555556</v>
      </c>
    </row>
    <row r="63" spans="1:4">
      <c r="A63" s="78" t="s">
        <v>78</v>
      </c>
      <c r="B63" t="s">
        <v>79</v>
      </c>
      <c r="C63" s="78"/>
      <c r="D63" s="86">
        <f>Submódulo2.2[[#Totals],[Valor ]]</f>
        <v>438.676444444444</v>
      </c>
    </row>
    <row r="64" spans="1:4">
      <c r="A64" s="78" t="s">
        <v>96</v>
      </c>
      <c r="B64" t="s">
        <v>97</v>
      </c>
      <c r="C64" s="78"/>
      <c r="D64" s="86">
        <f>Submódulo2.3[[#Totals],[Valor]]</f>
        <v>211.2</v>
      </c>
    </row>
    <row r="65" spans="1:4">
      <c r="A65" s="78" t="s">
        <v>58</v>
      </c>
      <c r="C65" s="78"/>
      <c r="D65" s="86">
        <v>843.932</v>
      </c>
    </row>
    <row r="67" spans="1:4">
      <c r="A67" s="60" t="s">
        <v>108</v>
      </c>
      <c r="B67" s="60"/>
      <c r="C67" s="60"/>
      <c r="D67" s="60"/>
    </row>
    <row r="68" spans="1:4">
      <c r="A68" s="78" t="s">
        <v>109</v>
      </c>
      <c r="B68" s="84" t="s">
        <v>110</v>
      </c>
      <c r="C68" s="78" t="s">
        <v>18</v>
      </c>
      <c r="D68" s="78" t="s">
        <v>19</v>
      </c>
    </row>
    <row r="69" spans="1:4">
      <c r="A69" s="78" t="s">
        <v>42</v>
      </c>
      <c r="B69" t="s">
        <v>111</v>
      </c>
      <c r="D69" s="86">
        <f>((Módulo1[[#Totals],[Valor]]+D62+D64)/12)*Servente!G10</f>
        <v>50.715994537037</v>
      </c>
    </row>
    <row r="70" spans="1:4">
      <c r="A70" s="78" t="s">
        <v>45</v>
      </c>
      <c r="B70" t="s">
        <v>112</v>
      </c>
      <c r="D70" s="86">
        <f>(D40/12)*Servente!G10</f>
        <v>3.44662996296296</v>
      </c>
    </row>
    <row r="71" spans="1:4">
      <c r="A71" s="78" t="s">
        <v>48</v>
      </c>
      <c r="B71" t="s">
        <v>113</v>
      </c>
      <c r="D71" s="86">
        <f>D40*50%*Servente!G10</f>
        <v>20.6797797777778</v>
      </c>
    </row>
    <row r="72" spans="1:4">
      <c r="A72" s="78" t="s">
        <v>50</v>
      </c>
      <c r="B72" t="s">
        <v>114</v>
      </c>
      <c r="D72" s="86">
        <f>((Módulo1[[#Totals],[Valor]]+ResumoMódulo2[[#Totals],[Valor]])/12)*Servente!G11</f>
        <v>66.5704923666667</v>
      </c>
    </row>
    <row r="73" spans="1:4">
      <c r="A73" s="78" t="s">
        <v>53</v>
      </c>
      <c r="B73" t="s">
        <v>115</v>
      </c>
      <c r="D73" s="86">
        <f>D40*50%*Servente!G11</f>
        <v>20.6797797777778</v>
      </c>
    </row>
    <row r="74" spans="1:4">
      <c r="A74" s="78" t="s">
        <v>55</v>
      </c>
      <c r="B74" t="s">
        <v>116</v>
      </c>
      <c r="D74" s="86">
        <f>-D62*Servente!G12</f>
        <v>-4.23041111111111</v>
      </c>
    </row>
    <row r="75" spans="1:4">
      <c r="A75" s="78" t="s">
        <v>58</v>
      </c>
      <c r="D75" s="86">
        <f>SUBTOTAL(109,Módulo3[Valor])</f>
        <v>157.862265311111</v>
      </c>
    </row>
    <row r="76" spans="1:4">
      <c r="A76" s="78"/>
      <c r="D76" s="86"/>
    </row>
    <row r="77" spans="1:4">
      <c r="A77" s="146" t="s">
        <v>117</v>
      </c>
      <c r="B77" s="146"/>
      <c r="C77" s="146"/>
      <c r="D77" s="146"/>
    </row>
    <row r="78" spans="1:4">
      <c r="A78" s="146" t="s">
        <v>16</v>
      </c>
      <c r="B78" s="146" t="s">
        <v>70</v>
      </c>
      <c r="C78" s="146" t="s">
        <v>71</v>
      </c>
      <c r="D78" s="146" t="s">
        <v>72</v>
      </c>
    </row>
    <row r="79" ht="60" spans="1:4">
      <c r="A79" s="98" t="s">
        <v>42</v>
      </c>
      <c r="B79" s="148" t="s">
        <v>111</v>
      </c>
      <c r="C79" s="149" t="s">
        <v>118</v>
      </c>
      <c r="D79" s="149" t="s">
        <v>119</v>
      </c>
    </row>
    <row r="80" ht="60" spans="1:4">
      <c r="A80" s="98" t="s">
        <v>45</v>
      </c>
      <c r="B80" s="150" t="s">
        <v>112</v>
      </c>
      <c r="C80" s="149" t="s">
        <v>120</v>
      </c>
      <c r="D80" s="149" t="s">
        <v>119</v>
      </c>
    </row>
    <row r="81" ht="75" spans="1:4">
      <c r="A81" s="98" t="s">
        <v>48</v>
      </c>
      <c r="B81" s="150" t="s">
        <v>113</v>
      </c>
      <c r="C81" s="149" t="s">
        <v>120</v>
      </c>
      <c r="D81" s="151" t="s">
        <v>121</v>
      </c>
    </row>
    <row r="82" ht="60" spans="1:4">
      <c r="A82" s="98" t="s">
        <v>50</v>
      </c>
      <c r="B82" s="99" t="s">
        <v>114</v>
      </c>
      <c r="C82" s="149" t="s">
        <v>122</v>
      </c>
      <c r="D82" s="151" t="s">
        <v>123</v>
      </c>
    </row>
    <row r="83" ht="75" spans="1:4">
      <c r="A83" s="98" t="s">
        <v>53</v>
      </c>
      <c r="B83" s="99" t="s">
        <v>115</v>
      </c>
      <c r="C83" s="149" t="s">
        <v>120</v>
      </c>
      <c r="D83" s="151" t="s">
        <v>124</v>
      </c>
    </row>
    <row r="84" ht="60" spans="1:4">
      <c r="A84" s="98" t="s">
        <v>55</v>
      </c>
      <c r="B84" s="99" t="s">
        <v>116</v>
      </c>
      <c r="C84" s="149" t="s">
        <v>125</v>
      </c>
      <c r="D84" s="151" t="s">
        <v>126</v>
      </c>
    </row>
    <row r="86" customHeight="1" spans="1:4">
      <c r="A86" s="106" t="s">
        <v>127</v>
      </c>
      <c r="B86" s="106"/>
      <c r="C86" s="106"/>
      <c r="D86" s="106"/>
    </row>
    <row r="87" spans="1:4">
      <c r="A87" s="77" t="s">
        <v>128</v>
      </c>
      <c r="B87" s="77"/>
      <c r="C87" s="77"/>
      <c r="D87" s="77"/>
    </row>
    <row r="88" spans="1:4">
      <c r="A88" s="78" t="s">
        <v>129</v>
      </c>
      <c r="B88" s="84" t="s">
        <v>130</v>
      </c>
      <c r="C88" s="78" t="s">
        <v>131</v>
      </c>
      <c r="D88" s="78" t="s">
        <v>19</v>
      </c>
    </row>
    <row r="89" spans="1:4">
      <c r="A89" s="78" t="s">
        <v>42</v>
      </c>
      <c r="B89" t="s">
        <v>132</v>
      </c>
      <c r="C89" s="78">
        <v>20.71</v>
      </c>
      <c r="D89" s="86">
        <f>(((Módulo1[[#Totals],[Valor]]+ResumoMódulo2[[#Totals],[Valor]]+Módulo3[[#Totals],[Valor]])/30)*C89)/12</f>
        <v>115.043720096092</v>
      </c>
    </row>
    <row r="90" spans="1:4">
      <c r="A90" s="78" t="s">
        <v>45</v>
      </c>
      <c r="B90" t="s">
        <v>133</v>
      </c>
      <c r="C90" s="78">
        <v>1.4181</v>
      </c>
      <c r="D90" s="86">
        <f>(((Módulo1[[#Totals],[Valor]]+ResumoMódulo2[[#Totals],[Valor]]+Módulo3[[#Totals],[Valor]])/30)*C90)/12</f>
        <v>7.87752291010468</v>
      </c>
    </row>
    <row r="91" spans="1:4">
      <c r="A91" s="78" t="s">
        <v>48</v>
      </c>
      <c r="B91" t="s">
        <v>134</v>
      </c>
      <c r="C91" s="78">
        <v>0.1898</v>
      </c>
      <c r="D91" s="86">
        <f>(((Módulo1[[#Totals],[Valor]]+ResumoMódulo2[[#Totals],[Valor]]+Módulo3[[#Totals],[Valor]])/30)*C91)/12</f>
        <v>1.05433597654458</v>
      </c>
    </row>
    <row r="92" spans="1:4">
      <c r="A92" s="78" t="s">
        <v>50</v>
      </c>
      <c r="B92" t="s">
        <v>135</v>
      </c>
      <c r="C92" s="78">
        <v>0.9545</v>
      </c>
      <c r="D92" s="86">
        <f>(((Módulo1[[#Totals],[Valor]]+ResumoMódulo2[[#Totals],[Valor]]+Módulo3[[#Totals],[Valor]])/30)*C92)/12</f>
        <v>5.3022322951096</v>
      </c>
    </row>
    <row r="93" spans="1:4">
      <c r="A93" s="78" t="s">
        <v>53</v>
      </c>
      <c r="B93" t="s">
        <v>136</v>
      </c>
      <c r="C93" s="78">
        <v>2.4723</v>
      </c>
      <c r="D93" s="86">
        <f>(((Módulo1[[#Totals],[Valor]]+ResumoMódulo2[[#Totals],[Valor]]+Módulo3[[#Totals],[Valor]])/30)*C93)/12</f>
        <v>13.7335871170241</v>
      </c>
    </row>
    <row r="94" spans="1:4">
      <c r="A94" s="78" t="s">
        <v>55</v>
      </c>
      <c r="B94" t="s">
        <v>137</v>
      </c>
      <c r="C94" s="78">
        <v>3.4521</v>
      </c>
      <c r="D94" s="86">
        <f>(((Módulo1[[#Totals],[Valor]]+ResumoMódulo2[[#Totals],[Valor]]+Módulo3[[#Totals],[Valor]])/30)*C94)/12</f>
        <v>19.1763605091125</v>
      </c>
    </row>
    <row r="95" spans="1:4">
      <c r="A95" s="78" t="s">
        <v>58</v>
      </c>
      <c r="C95" s="78">
        <f>SUBTOTAL(109,Submódulo4.1[Dias de ausência])</f>
        <v>29.1968</v>
      </c>
      <c r="D95" s="86">
        <f>SUBTOTAL(109,Submódulo4.1[Valor])</f>
        <v>162.187758903987</v>
      </c>
    </row>
    <row r="96" spans="1:4">
      <c r="A96" s="78"/>
      <c r="C96" s="78"/>
      <c r="D96" s="86"/>
    </row>
    <row r="97" spans="1:4">
      <c r="A97" s="146" t="s">
        <v>138</v>
      </c>
      <c r="B97" s="146"/>
      <c r="C97" s="146"/>
      <c r="D97" s="146"/>
    </row>
    <row r="98" spans="1:4">
      <c r="A98" s="146" t="s">
        <v>16</v>
      </c>
      <c r="B98" s="146" t="s">
        <v>70</v>
      </c>
      <c r="C98" s="146" t="s">
        <v>71</v>
      </c>
      <c r="D98" s="146" t="s">
        <v>72</v>
      </c>
    </row>
    <row r="99" spans="1:4">
      <c r="A99" s="98" t="s">
        <v>139</v>
      </c>
      <c r="B99" s="148" t="s">
        <v>140</v>
      </c>
      <c r="C99" s="149"/>
      <c r="D99" s="149"/>
    </row>
    <row r="100" ht="45" spans="1:4">
      <c r="A100" s="98" t="s">
        <v>139</v>
      </c>
      <c r="B100" s="150" t="s">
        <v>141</v>
      </c>
      <c r="C100" s="149" t="s">
        <v>142</v>
      </c>
      <c r="D100" s="149" t="s">
        <v>143</v>
      </c>
    </row>
    <row r="101" spans="1:4">
      <c r="A101" s="78"/>
      <c r="C101" s="78"/>
      <c r="D101" s="86"/>
    </row>
    <row r="102" spans="1:4">
      <c r="A102" s="77" t="s">
        <v>144</v>
      </c>
      <c r="B102" s="77"/>
      <c r="C102" s="77"/>
      <c r="D102" s="77"/>
    </row>
    <row r="103" spans="1:4">
      <c r="A103" s="78" t="s">
        <v>145</v>
      </c>
      <c r="B103" s="84" t="s">
        <v>146</v>
      </c>
      <c r="C103" s="78" t="s">
        <v>18</v>
      </c>
      <c r="D103" s="78" t="s">
        <v>19</v>
      </c>
    </row>
    <row r="104" spans="1:4">
      <c r="A104" s="78" t="s">
        <v>42</v>
      </c>
      <c r="B104" t="s">
        <v>147</v>
      </c>
      <c r="C104" s="78"/>
      <c r="D104" s="86"/>
    </row>
    <row r="105" spans="1:4">
      <c r="A105" s="78" t="s">
        <v>58</v>
      </c>
      <c r="C105" s="78"/>
      <c r="D105" s="86">
        <f>SUBTOTAL(109,Submódulo4.2[Valor])</f>
        <v>0</v>
      </c>
    </row>
    <row r="107" spans="1:4">
      <c r="A107" s="77" t="s">
        <v>148</v>
      </c>
      <c r="B107" s="77"/>
      <c r="C107" s="77"/>
      <c r="D107" s="77"/>
    </row>
    <row r="108" spans="1:4">
      <c r="A108" s="78" t="s">
        <v>149</v>
      </c>
      <c r="B108" s="84" t="s">
        <v>150</v>
      </c>
      <c r="C108" s="78" t="s">
        <v>18</v>
      </c>
      <c r="D108" s="78" t="s">
        <v>19</v>
      </c>
    </row>
    <row r="109" spans="1:4">
      <c r="A109" s="78" t="s">
        <v>129</v>
      </c>
      <c r="B109" t="s">
        <v>130</v>
      </c>
      <c r="D109" s="86">
        <f>Submódulo4.1[[#Totals],[Valor]]</f>
        <v>162.187758903987</v>
      </c>
    </row>
    <row r="110" spans="1:4">
      <c r="A110" s="78" t="s">
        <v>145</v>
      </c>
      <c r="B110" t="s">
        <v>151</v>
      </c>
      <c r="D110" s="86">
        <f>Submódulo4.2[[#Totals],[Valor]]</f>
        <v>0</v>
      </c>
    </row>
    <row r="111" spans="1:4">
      <c r="A111" s="78" t="s">
        <v>58</v>
      </c>
      <c r="D111" s="86">
        <f>SUBTOTAL(109,ResumoMódulo4[Valor])</f>
        <v>162.187758903987</v>
      </c>
    </row>
    <row r="113" spans="1:4">
      <c r="A113" s="60" t="s">
        <v>152</v>
      </c>
      <c r="B113" s="60"/>
      <c r="C113" s="60"/>
      <c r="D113" s="60"/>
    </row>
    <row r="114" spans="1:4">
      <c r="A114" s="78" t="s">
        <v>153</v>
      </c>
      <c r="B114" s="84" t="s">
        <v>154</v>
      </c>
      <c r="C114" s="78" t="s">
        <v>18</v>
      </c>
      <c r="D114" s="78" t="s">
        <v>19</v>
      </c>
    </row>
    <row r="115" spans="1:4">
      <c r="A115" s="78" t="s">
        <v>42</v>
      </c>
      <c r="B115" t="s">
        <v>155</v>
      </c>
      <c r="D115" s="86" t="e">
        <f>#REF!</f>
        <v>#REF!</v>
      </c>
    </row>
    <row r="116" spans="1:4">
      <c r="A116" s="78" t="s">
        <v>45</v>
      </c>
      <c r="B116" t="s">
        <v>156</v>
      </c>
      <c r="D116" s="86" t="e">
        <f>#REF!/#REF!</f>
        <v>#REF!</v>
      </c>
    </row>
    <row r="117" spans="1:4">
      <c r="A117" s="78" t="s">
        <v>48</v>
      </c>
      <c r="B117" t="s">
        <v>157</v>
      </c>
      <c r="D117" s="86" t="e">
        <f>#REF!/#REF!</f>
        <v>#REF!</v>
      </c>
    </row>
    <row r="118" spans="1:4">
      <c r="A118" s="78" t="s">
        <v>50</v>
      </c>
      <c r="B118" t="s">
        <v>158</v>
      </c>
      <c r="D118" s="86"/>
    </row>
    <row r="119" spans="1:4">
      <c r="A119" s="78" t="s">
        <v>58</v>
      </c>
      <c r="D119" s="86" t="e">
        <f>SUBTOTAL(109,Módulo5[Valor])</f>
        <v>#REF!</v>
      </c>
    </row>
    <row r="120" spans="1:4">
      <c r="A120" s="78"/>
      <c r="D120" s="86"/>
    </row>
    <row r="121" spans="1:4">
      <c r="A121" s="146" t="s">
        <v>159</v>
      </c>
      <c r="B121" s="146"/>
      <c r="C121" s="146"/>
      <c r="D121" s="146"/>
    </row>
    <row r="122" spans="1:4">
      <c r="A122" s="146" t="s">
        <v>16</v>
      </c>
      <c r="B122" s="146" t="s">
        <v>70</v>
      </c>
      <c r="C122" s="146" t="s">
        <v>71</v>
      </c>
      <c r="D122" s="146" t="s">
        <v>72</v>
      </c>
    </row>
    <row r="123" spans="1:4">
      <c r="A123" s="98" t="s">
        <v>42</v>
      </c>
      <c r="B123" s="148" t="s">
        <v>155</v>
      </c>
      <c r="C123" s="149" t="s">
        <v>160</v>
      </c>
      <c r="D123" s="149"/>
    </row>
    <row r="124" ht="30" spans="1:4">
      <c r="A124" s="98" t="s">
        <v>45</v>
      </c>
      <c r="B124" s="150" t="s">
        <v>156</v>
      </c>
      <c r="C124" s="149" t="s">
        <v>161</v>
      </c>
      <c r="D124" s="149" t="s">
        <v>162</v>
      </c>
    </row>
    <row r="125" ht="30" spans="1:4">
      <c r="A125" s="98" t="s">
        <v>48</v>
      </c>
      <c r="B125" s="150" t="s">
        <v>157</v>
      </c>
      <c r="C125" s="149" t="s">
        <v>163</v>
      </c>
      <c r="D125" s="149" t="s">
        <v>162</v>
      </c>
    </row>
    <row r="126" spans="1:4">
      <c r="A126" s="98" t="s">
        <v>50</v>
      </c>
      <c r="B126" s="150" t="s">
        <v>158</v>
      </c>
      <c r="C126" s="149"/>
      <c r="D126" s="149"/>
    </row>
    <row r="128" spans="1:4">
      <c r="A128" s="60" t="s">
        <v>164</v>
      </c>
      <c r="B128" s="60"/>
      <c r="C128" s="60"/>
      <c r="D128" s="60"/>
    </row>
    <row r="129" outlineLevel="1" spans="1:4">
      <c r="A129" s="78" t="s">
        <v>165</v>
      </c>
      <c r="B129" t="s">
        <v>166</v>
      </c>
      <c r="C129" s="78" t="s">
        <v>38</v>
      </c>
      <c r="D129" s="78" t="s">
        <v>19</v>
      </c>
    </row>
    <row r="130" outlineLevel="1" spans="1:4">
      <c r="A130" s="78" t="s">
        <v>42</v>
      </c>
      <c r="B130" t="s">
        <v>167</v>
      </c>
      <c r="C130" s="88">
        <f>G16</f>
        <v>0.0471</v>
      </c>
      <c r="D130" s="86" t="e">
        <f>Módulo6[[#This Row],[Percentual]]*(D141+D142+D143+D144+D145)</f>
        <v>#REF!</v>
      </c>
    </row>
    <row r="131" outlineLevel="1" spans="1:4">
      <c r="A131" s="78" t="s">
        <v>45</v>
      </c>
      <c r="B131" t="s">
        <v>59</v>
      </c>
      <c r="C131" s="88">
        <f>G17</f>
        <v>0.0467</v>
      </c>
      <c r="D131" s="86" t="e">
        <f>(SUM(D141:D145)+D130)*Módulo6[[#This Row],[Percentual]]</f>
        <v>#REF!</v>
      </c>
    </row>
    <row r="132" spans="1:4">
      <c r="A132" s="78" t="s">
        <v>48</v>
      </c>
      <c r="B132" t="s">
        <v>168</v>
      </c>
      <c r="C132" s="88">
        <f>SUM(C133:C135)</f>
        <v>0.1425</v>
      </c>
      <c r="D132" s="86" t="e">
        <f>Módulo6[[#This Row],[Percentual]]*D148</f>
        <v>#REF!</v>
      </c>
    </row>
    <row r="133" spans="1:4">
      <c r="A133" s="78" t="s">
        <v>169</v>
      </c>
      <c r="B133" t="s">
        <v>60</v>
      </c>
      <c r="C133" s="88">
        <f>G18</f>
        <v>0.0165</v>
      </c>
      <c r="D133" s="86" t="e">
        <f>Módulo6[[#This Row],[Percentual]]*D148</f>
        <v>#REF!</v>
      </c>
    </row>
    <row r="134" spans="1:4">
      <c r="A134" s="78" t="s">
        <v>170</v>
      </c>
      <c r="B134" t="s">
        <v>62</v>
      </c>
      <c r="C134" s="88">
        <f>G19</f>
        <v>0.076</v>
      </c>
      <c r="D134" s="86" t="e">
        <f>Módulo6[[#This Row],[Percentual]]*D148</f>
        <v>#REF!</v>
      </c>
    </row>
    <row r="135" spans="1:4">
      <c r="A135" s="78" t="s">
        <v>171</v>
      </c>
      <c r="B135" t="s">
        <v>64</v>
      </c>
      <c r="C135" s="88">
        <f>G20</f>
        <v>0.05</v>
      </c>
      <c r="D135" s="86" t="e">
        <f>Módulo6[[#This Row],[Percentual]]*D148</f>
        <v>#REF!</v>
      </c>
    </row>
    <row r="136" spans="1:4">
      <c r="A136" s="78" t="s">
        <v>58</v>
      </c>
      <c r="C136" s="134"/>
      <c r="D136" s="86" t="e">
        <f>SUM(D130:D132)</f>
        <v>#REF!</v>
      </c>
    </row>
    <row r="137" spans="1:4">
      <c r="A137" s="78"/>
      <c r="C137" s="134"/>
      <c r="D137" s="86"/>
    </row>
    <row r="139" spans="1:4">
      <c r="A139" s="60" t="s">
        <v>172</v>
      </c>
      <c r="B139" s="60"/>
      <c r="C139" s="60"/>
      <c r="D139" s="60"/>
    </row>
    <row r="140" spans="1:4">
      <c r="A140" s="78" t="s">
        <v>16</v>
      </c>
      <c r="B140" s="78" t="s">
        <v>173</v>
      </c>
      <c r="C140" s="78" t="s">
        <v>102</v>
      </c>
      <c r="D140" s="78" t="s">
        <v>19</v>
      </c>
    </row>
    <row r="141" spans="1:4">
      <c r="A141" s="78" t="s">
        <v>42</v>
      </c>
      <c r="B141" t="s">
        <v>36</v>
      </c>
      <c r="D141" s="86">
        <f>Módulo1[[#Totals],[Valor]]</f>
        <v>998</v>
      </c>
    </row>
    <row r="142" spans="1:4">
      <c r="A142" s="78" t="s">
        <v>45</v>
      </c>
      <c r="B142" t="s">
        <v>61</v>
      </c>
      <c r="D142" s="86">
        <f>ResumoMódulo2[[#Totals],[Valor]]</f>
        <v>843.932</v>
      </c>
    </row>
    <row r="143" spans="1:4">
      <c r="A143" s="78" t="s">
        <v>48</v>
      </c>
      <c r="B143" t="s">
        <v>108</v>
      </c>
      <c r="D143" s="86">
        <f>Módulo3[[#Totals],[Valor]]</f>
        <v>157.862265311111</v>
      </c>
    </row>
    <row r="144" spans="1:4">
      <c r="A144" s="78" t="s">
        <v>50</v>
      </c>
      <c r="B144" t="s">
        <v>174</v>
      </c>
      <c r="D144" s="86">
        <f>ResumoMódulo4[[#Totals],[Valor]]</f>
        <v>162.187758903987</v>
      </c>
    </row>
    <row r="145" spans="1:4">
      <c r="A145" s="78" t="s">
        <v>53</v>
      </c>
      <c r="B145" t="s">
        <v>152</v>
      </c>
      <c r="D145" s="86" t="e">
        <f>Módulo5[[#Totals],[Valor]]</f>
        <v>#REF!</v>
      </c>
    </row>
    <row r="146" spans="1:4">
      <c r="A146" t="s">
        <v>175</v>
      </c>
      <c r="D146" s="86" t="e">
        <f>SUM(D141:D145)</f>
        <v>#REF!</v>
      </c>
    </row>
    <row r="147" spans="1:4">
      <c r="A147" s="78" t="s">
        <v>55</v>
      </c>
      <c r="B147" t="s">
        <v>164</v>
      </c>
      <c r="D147" s="86" t="e">
        <f>Módulo6[[#Totals],[Valor]]</f>
        <v>#REF!</v>
      </c>
    </row>
    <row r="148" spans="1:4">
      <c r="A148" s="136" t="s">
        <v>176</v>
      </c>
      <c r="B148" s="136"/>
      <c r="C148" s="136"/>
      <c r="D148" s="152" t="e">
        <f>(SUM(D141:D145)+D130+D131)/(100%-C132)</f>
        <v>#REF!</v>
      </c>
    </row>
  </sheetData>
  <mergeCells count="24">
    <mergeCell ref="A1:D1"/>
    <mergeCell ref="F1:G1"/>
    <mergeCell ref="F8:G8"/>
    <mergeCell ref="A9:D9"/>
    <mergeCell ref="F14:G14"/>
    <mergeCell ref="A19:D19"/>
    <mergeCell ref="A20:D20"/>
    <mergeCell ref="A26:D26"/>
    <mergeCell ref="A31:D31"/>
    <mergeCell ref="A43:D43"/>
    <mergeCell ref="A47:D47"/>
    <mergeCell ref="A55:D55"/>
    <mergeCell ref="A60:D60"/>
    <mergeCell ref="A67:D67"/>
    <mergeCell ref="A77:D77"/>
    <mergeCell ref="A86:D86"/>
    <mergeCell ref="A87:D87"/>
    <mergeCell ref="A97:D97"/>
    <mergeCell ref="A102:D102"/>
    <mergeCell ref="A107:D107"/>
    <mergeCell ref="A113:D113"/>
    <mergeCell ref="A121:D121"/>
    <mergeCell ref="A128:D128"/>
    <mergeCell ref="A139:D139"/>
  </mergeCells>
  <pageMargins left="0.7" right="0.7" top="0.75" bottom="0.75" header="0.511805555555555" footer="0.511805555555555"/>
  <pageSetup paperSize="9" scale="43" firstPageNumber="0" fitToHeight="0" orientation="portrait" useFirstPageNumber="1" horizontalDpi="300" verticalDpi="300"/>
  <headerFooter/>
  <legacyDrawing r:id="rId2"/>
  <tableParts count="2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47"/>
  <sheetViews>
    <sheetView tabSelected="1" zoomScale="90" zoomScaleNormal="90" workbookViewId="0">
      <selection activeCell="D131" sqref="D131"/>
    </sheetView>
  </sheetViews>
  <sheetFormatPr defaultColWidth="9.14285714285714" defaultRowHeight="15"/>
  <cols>
    <col min="1" max="1" width="12" customWidth="1"/>
    <col min="2" max="2" width="41.4190476190476" customWidth="1"/>
    <col min="3" max="3" width="32.2190476190476" customWidth="1"/>
    <col min="4" max="4" width="41" customWidth="1"/>
    <col min="6" max="6" width="22.8571428571429" customWidth="1"/>
    <col min="7" max="7" width="15.552380952381" customWidth="1"/>
    <col min="9" max="9" width="11.4285714285714"/>
  </cols>
  <sheetData>
    <row r="2" ht="19.5" spans="1:4">
      <c r="A2" s="53" t="s">
        <v>177</v>
      </c>
      <c r="B2" s="53"/>
      <c r="C2" s="53"/>
      <c r="D2" s="53"/>
    </row>
    <row r="3" ht="15.75" spans="1:4">
      <c r="A3" s="54" t="s">
        <v>178</v>
      </c>
      <c r="B3" s="54"/>
      <c r="C3" s="54"/>
      <c r="D3" s="54"/>
    </row>
    <row r="4" spans="1:4">
      <c r="A4" s="55" t="s">
        <v>179</v>
      </c>
      <c r="B4" s="56" t="s">
        <v>180</v>
      </c>
      <c r="C4" s="57"/>
      <c r="D4" s="57"/>
    </row>
    <row r="5" spans="1:4">
      <c r="A5" s="58"/>
      <c r="B5" s="59"/>
      <c r="C5" s="59"/>
      <c r="D5" s="59"/>
    </row>
    <row r="6" spans="1:4">
      <c r="A6" s="60" t="s">
        <v>181</v>
      </c>
      <c r="B6" s="60"/>
      <c r="C6" s="60"/>
      <c r="D6" s="60"/>
    </row>
    <row r="7" spans="1:4">
      <c r="A7" s="61" t="s">
        <v>42</v>
      </c>
      <c r="B7" s="62" t="s">
        <v>182</v>
      </c>
      <c r="C7" s="63" t="s">
        <v>183</v>
      </c>
      <c r="D7" s="63"/>
    </row>
    <row r="8" spans="1:4">
      <c r="A8" s="64" t="s">
        <v>45</v>
      </c>
      <c r="B8" s="65" t="s">
        <v>184</v>
      </c>
      <c r="C8" s="66" t="s">
        <v>185</v>
      </c>
      <c r="D8" s="66"/>
    </row>
    <row r="9" spans="1:4">
      <c r="A9" s="67" t="s">
        <v>48</v>
      </c>
      <c r="B9" s="68" t="s">
        <v>186</v>
      </c>
      <c r="C9" s="69" t="s">
        <v>187</v>
      </c>
      <c r="D9" s="69"/>
    </row>
    <row r="10" spans="1:4">
      <c r="A10" s="64" t="s">
        <v>53</v>
      </c>
      <c r="B10" s="65" t="s">
        <v>188</v>
      </c>
      <c r="C10" s="66" t="s">
        <v>189</v>
      </c>
      <c r="D10" s="66"/>
    </row>
    <row r="11" ht="15.75" spans="1:4">
      <c r="A11" s="70" t="s">
        <v>190</v>
      </c>
      <c r="B11" s="70"/>
      <c r="C11" s="70"/>
      <c r="D11" s="70"/>
    </row>
    <row r="12" ht="16.5" spans="1:4">
      <c r="A12" s="71" t="s">
        <v>191</v>
      </c>
      <c r="B12" s="71"/>
      <c r="C12" s="70" t="s">
        <v>192</v>
      </c>
      <c r="D12" s="72" t="s">
        <v>193</v>
      </c>
    </row>
    <row r="13" ht="15.75" spans="1:4">
      <c r="A13" s="73" t="s">
        <v>194</v>
      </c>
      <c r="B13" s="73"/>
      <c r="C13" s="69" t="s">
        <v>195</v>
      </c>
      <c r="D13" s="74">
        <v>0</v>
      </c>
    </row>
    <row r="14" spans="1:4">
      <c r="A14" s="75"/>
      <c r="B14" s="75"/>
      <c r="C14" s="66"/>
      <c r="D14" s="76"/>
    </row>
    <row r="15" ht="15.75" spans="1:7">
      <c r="A15" s="70" t="s">
        <v>14</v>
      </c>
      <c r="B15" s="70"/>
      <c r="C15" s="70"/>
      <c r="D15" s="70"/>
      <c r="F15" s="77"/>
      <c r="G15" s="77"/>
    </row>
    <row r="16" spans="1:4">
      <c r="A16" s="78" t="s">
        <v>16</v>
      </c>
      <c r="B16" t="s">
        <v>17</v>
      </c>
      <c r="C16" s="78" t="s">
        <v>18</v>
      </c>
      <c r="D16" s="78" t="s">
        <v>19</v>
      </c>
    </row>
    <row r="17" spans="1:4">
      <c r="A17" s="78">
        <v>1</v>
      </c>
      <c r="B17" t="s">
        <v>20</v>
      </c>
      <c r="C17" s="79" t="s">
        <v>102</v>
      </c>
      <c r="D17" s="80" t="str">
        <f>A13</f>
        <v>[inidcar o cargo]</v>
      </c>
    </row>
    <row r="18" spans="1:4">
      <c r="A18" s="78">
        <v>2</v>
      </c>
      <c r="B18" t="s">
        <v>23</v>
      </c>
      <c r="C18" s="79" t="s">
        <v>196</v>
      </c>
      <c r="D18" s="79" t="s">
        <v>197</v>
      </c>
    </row>
    <row r="19" spans="1:4">
      <c r="A19" s="78">
        <v>3</v>
      </c>
      <c r="B19" t="s">
        <v>26</v>
      </c>
      <c r="C19" s="79" t="str">
        <f>C9</f>
        <v>[indicar a CCT utilizada]</v>
      </c>
      <c r="D19" s="81">
        <v>0</v>
      </c>
    </row>
    <row r="20" spans="1:4">
      <c r="A20" s="78">
        <v>4</v>
      </c>
      <c r="B20" t="s">
        <v>29</v>
      </c>
      <c r="C20" s="79" t="str">
        <f>C9</f>
        <v>[indicar a CCT utilizada]</v>
      </c>
      <c r="D20" s="82"/>
    </row>
    <row r="21" spans="1:4">
      <c r="A21" s="78">
        <v>5</v>
      </c>
      <c r="B21" t="s">
        <v>33</v>
      </c>
      <c r="C21" s="79" t="str">
        <f>C9</f>
        <v>[indicar a CCT utilizada]</v>
      </c>
      <c r="D21" s="83"/>
    </row>
    <row r="22" spans="6:7">
      <c r="F22" s="77"/>
      <c r="G22" s="77"/>
    </row>
    <row r="23" spans="1:4">
      <c r="A23" s="60" t="s">
        <v>36</v>
      </c>
      <c r="B23" s="60"/>
      <c r="C23" s="60"/>
      <c r="D23" s="60"/>
    </row>
    <row r="24" spans="1:7">
      <c r="A24" s="78" t="s">
        <v>39</v>
      </c>
      <c r="B24" s="84" t="s">
        <v>40</v>
      </c>
      <c r="C24" s="78" t="s">
        <v>18</v>
      </c>
      <c r="D24" s="78" t="s">
        <v>19</v>
      </c>
      <c r="G24" s="85"/>
    </row>
    <row r="25" spans="1:7">
      <c r="A25" s="78" t="s">
        <v>42</v>
      </c>
      <c r="B25" t="s">
        <v>43</v>
      </c>
      <c r="C25" s="82"/>
      <c r="D25" s="81">
        <f>D19</f>
        <v>0</v>
      </c>
      <c r="G25" s="85"/>
    </row>
    <row r="26" spans="1:7">
      <c r="A26" s="78" t="s">
        <v>45</v>
      </c>
      <c r="B26" t="s">
        <v>46</v>
      </c>
      <c r="C26" s="82"/>
      <c r="D26" s="81">
        <v>0</v>
      </c>
      <c r="G26" s="85"/>
    </row>
    <row r="27" spans="1:4">
      <c r="A27" s="78" t="s">
        <v>48</v>
      </c>
      <c r="B27" t="s">
        <v>49</v>
      </c>
      <c r="C27" s="82"/>
      <c r="D27" s="81">
        <v>0</v>
      </c>
    </row>
    <row r="28" spans="1:4">
      <c r="A28" s="78" t="s">
        <v>50</v>
      </c>
      <c r="B28" t="s">
        <v>51</v>
      </c>
      <c r="C28" s="82"/>
      <c r="D28" s="81">
        <v>0</v>
      </c>
    </row>
    <row r="29" spans="1:4">
      <c r="A29" s="78" t="s">
        <v>53</v>
      </c>
      <c r="B29" t="s">
        <v>54</v>
      </c>
      <c r="C29" s="82"/>
      <c r="D29" s="81">
        <v>0</v>
      </c>
    </row>
    <row r="30" spans="1:4">
      <c r="A30" s="78" t="s">
        <v>55</v>
      </c>
      <c r="B30" t="s">
        <v>56</v>
      </c>
      <c r="C30" s="82"/>
      <c r="D30" s="81">
        <v>0</v>
      </c>
    </row>
    <row r="31" spans="1:7">
      <c r="A31" s="78" t="s">
        <v>58</v>
      </c>
      <c r="C31" s="78"/>
      <c r="D31" s="86">
        <f>TRUNC((SUM(D25:D30)),2)</f>
        <v>0</v>
      </c>
      <c r="F31" s="77"/>
      <c r="G31" s="77"/>
    </row>
    <row r="33" spans="1:7">
      <c r="A33" s="87" t="s">
        <v>61</v>
      </c>
      <c r="B33" s="87"/>
      <c r="C33" s="87"/>
      <c r="D33" s="87"/>
      <c r="G33" s="85"/>
    </row>
    <row r="35" spans="1:4">
      <c r="A35" s="77" t="s">
        <v>63</v>
      </c>
      <c r="B35" s="77"/>
      <c r="C35" s="77"/>
      <c r="D35" s="77"/>
    </row>
    <row r="36" spans="1:4">
      <c r="A36" s="78" t="s">
        <v>65</v>
      </c>
      <c r="B36" s="84" t="s">
        <v>66</v>
      </c>
      <c r="C36" s="78" t="s">
        <v>38</v>
      </c>
      <c r="D36" s="78" t="s">
        <v>19</v>
      </c>
    </row>
    <row r="37" spans="1:7">
      <c r="A37" s="78" t="s">
        <v>42</v>
      </c>
      <c r="B37" t="s">
        <v>67</v>
      </c>
      <c r="C37" s="88">
        <f>(1/12)</f>
        <v>0.0833333333333333</v>
      </c>
      <c r="D37" s="86">
        <f>TRUNC($D$31*C37,2)</f>
        <v>0</v>
      </c>
      <c r="F37" s="89"/>
      <c r="G37" s="89"/>
    </row>
    <row r="38" spans="1:7">
      <c r="A38" s="78" t="s">
        <v>45</v>
      </c>
      <c r="B38" t="s">
        <v>68</v>
      </c>
      <c r="C38" s="88">
        <f>(((1+1/3)/12))</f>
        <v>0.111111111111111</v>
      </c>
      <c r="D38" s="86">
        <f>TRUNC($D$31*C38,2)</f>
        <v>0</v>
      </c>
      <c r="F38" s="89"/>
      <c r="G38" s="89"/>
    </row>
    <row r="39" spans="1:7">
      <c r="A39" s="78" t="s">
        <v>58</v>
      </c>
      <c r="D39" s="86">
        <f>TRUNC((SUM(D37:D38)),2)</f>
        <v>0</v>
      </c>
      <c r="F39" s="89"/>
      <c r="G39" s="89"/>
    </row>
    <row r="40" ht="15.75" spans="4:7">
      <c r="D40" s="86"/>
      <c r="F40" s="89"/>
      <c r="G40" s="89"/>
    </row>
    <row r="41" ht="16.5" spans="1:7">
      <c r="A41" s="90" t="s">
        <v>198</v>
      </c>
      <c r="B41" s="90"/>
      <c r="C41" s="91" t="s">
        <v>199</v>
      </c>
      <c r="D41" s="92">
        <f>D31</f>
        <v>0</v>
      </c>
      <c r="F41" s="89"/>
      <c r="G41" s="89"/>
    </row>
    <row r="42" ht="16.5" spans="1:7">
      <c r="A42" s="90"/>
      <c r="B42" s="90"/>
      <c r="C42" s="93" t="s">
        <v>200</v>
      </c>
      <c r="D42" s="92">
        <f>D39</f>
        <v>0</v>
      </c>
      <c r="F42" s="89"/>
      <c r="G42" s="89"/>
    </row>
    <row r="43" ht="16.5" spans="1:7">
      <c r="A43" s="90"/>
      <c r="B43" s="90"/>
      <c r="C43" s="91" t="s">
        <v>201</v>
      </c>
      <c r="D43" s="94">
        <f>TRUNC((SUM(D41:D42)),2)</f>
        <v>0</v>
      </c>
      <c r="F43" s="89"/>
      <c r="G43" s="89"/>
    </row>
    <row r="44" ht="15.75" spans="1:7">
      <c r="A44" s="78"/>
      <c r="C44" s="95"/>
      <c r="D44" s="86"/>
      <c r="F44" s="89"/>
      <c r="G44" s="89"/>
    </row>
    <row r="45" spans="1:4">
      <c r="A45" s="77" t="s">
        <v>77</v>
      </c>
      <c r="B45" s="77"/>
      <c r="C45" s="77"/>
      <c r="D45" s="77"/>
    </row>
    <row r="46" spans="1:4">
      <c r="A46" s="78" t="s">
        <v>78</v>
      </c>
      <c r="B46" s="84" t="s">
        <v>79</v>
      </c>
      <c r="C46" s="78" t="s">
        <v>38</v>
      </c>
      <c r="D46" s="78" t="s">
        <v>80</v>
      </c>
    </row>
    <row r="47" spans="1:4">
      <c r="A47" s="78" t="s">
        <v>42</v>
      </c>
      <c r="B47" t="s">
        <v>81</v>
      </c>
      <c r="C47" s="88">
        <v>0.2</v>
      </c>
      <c r="D47" s="86">
        <f t="shared" ref="D47:D54" si="0">TRUNC(($D$43*C47),2)</f>
        <v>0</v>
      </c>
    </row>
    <row r="48" spans="1:4">
      <c r="A48" s="78" t="s">
        <v>45</v>
      </c>
      <c r="B48" t="s">
        <v>82</v>
      </c>
      <c r="C48" s="88">
        <v>0.025</v>
      </c>
      <c r="D48" s="86">
        <f t="shared" si="0"/>
        <v>0</v>
      </c>
    </row>
    <row r="49" spans="1:4">
      <c r="A49" s="78" t="s">
        <v>48</v>
      </c>
      <c r="B49" t="s">
        <v>202</v>
      </c>
      <c r="C49" s="96">
        <v>0</v>
      </c>
      <c r="D49" s="81">
        <f t="shared" si="0"/>
        <v>0</v>
      </c>
    </row>
    <row r="50" spans="1:4">
      <c r="A50" s="78" t="s">
        <v>50</v>
      </c>
      <c r="B50" t="s">
        <v>84</v>
      </c>
      <c r="C50" s="88">
        <v>0.015</v>
      </c>
      <c r="D50" s="86">
        <f t="shared" si="0"/>
        <v>0</v>
      </c>
    </row>
    <row r="51" spans="1:4">
      <c r="A51" s="78" t="s">
        <v>53</v>
      </c>
      <c r="B51" t="s">
        <v>85</v>
      </c>
      <c r="C51" s="88">
        <v>0.01</v>
      </c>
      <c r="D51" s="86">
        <f t="shared" si="0"/>
        <v>0</v>
      </c>
    </row>
    <row r="52" spans="1:4">
      <c r="A52" s="78" t="s">
        <v>55</v>
      </c>
      <c r="B52" t="s">
        <v>86</v>
      </c>
      <c r="C52" s="88">
        <v>0.006</v>
      </c>
      <c r="D52" s="86">
        <f t="shared" si="0"/>
        <v>0</v>
      </c>
    </row>
    <row r="53" spans="1:4">
      <c r="A53" s="78" t="s">
        <v>87</v>
      </c>
      <c r="B53" t="s">
        <v>88</v>
      </c>
      <c r="C53" s="88">
        <v>0.002</v>
      </c>
      <c r="D53" s="86">
        <f t="shared" si="0"/>
        <v>0</v>
      </c>
    </row>
    <row r="54" spans="1:4">
      <c r="A54" s="78" t="s">
        <v>89</v>
      </c>
      <c r="B54" t="s">
        <v>90</v>
      </c>
      <c r="C54" s="88">
        <v>0.08</v>
      </c>
      <c r="D54" s="86">
        <f t="shared" si="0"/>
        <v>0</v>
      </c>
    </row>
    <row r="55" spans="1:4">
      <c r="A55" s="78" t="s">
        <v>58</v>
      </c>
      <c r="C55" s="95">
        <f>SUM(C47:C54)</f>
        <v>0.338</v>
      </c>
      <c r="D55" s="86">
        <f>TRUNC(SUM(D47:D54),2)</f>
        <v>0</v>
      </c>
    </row>
    <row r="56" spans="1:4">
      <c r="A56" s="78"/>
      <c r="C56" s="95"/>
      <c r="D56" s="86"/>
    </row>
    <row r="57" spans="1:4">
      <c r="A57" s="77" t="s">
        <v>95</v>
      </c>
      <c r="B57" s="77"/>
      <c r="C57" s="77"/>
      <c r="D57" s="77"/>
    </row>
    <row r="58" spans="1:4">
      <c r="A58" s="78" t="s">
        <v>96</v>
      </c>
      <c r="B58" s="84" t="s">
        <v>97</v>
      </c>
      <c r="C58" s="78" t="s">
        <v>18</v>
      </c>
      <c r="D58" s="78" t="s">
        <v>19</v>
      </c>
    </row>
    <row r="59" spans="1:4">
      <c r="A59" s="78" t="s">
        <v>42</v>
      </c>
      <c r="B59" t="s">
        <v>98</v>
      </c>
      <c r="C59" s="79"/>
      <c r="D59" s="97">
        <v>0</v>
      </c>
    </row>
    <row r="60" spans="1:4">
      <c r="A60" s="78" t="s">
        <v>45</v>
      </c>
      <c r="B60" t="s">
        <v>99</v>
      </c>
      <c r="C60" s="79" t="str">
        <f>C9</f>
        <v>[indicar a CCT utilizada]</v>
      </c>
      <c r="D60" s="81">
        <v>0</v>
      </c>
    </row>
    <row r="61" spans="1:4">
      <c r="A61" s="78" t="s">
        <v>48</v>
      </c>
      <c r="B61" t="s">
        <v>100</v>
      </c>
      <c r="C61" s="79"/>
      <c r="D61" s="81">
        <v>0</v>
      </c>
    </row>
    <row r="62" spans="1:6">
      <c r="A62" s="98" t="s">
        <v>50</v>
      </c>
      <c r="B62" s="99" t="s">
        <v>203</v>
      </c>
      <c r="C62" s="100"/>
      <c r="D62" s="100">
        <v>0</v>
      </c>
      <c r="F62" s="99"/>
    </row>
    <row r="63" spans="1:4">
      <c r="A63" s="78" t="s">
        <v>53</v>
      </c>
      <c r="B63" s="84" t="s">
        <v>204</v>
      </c>
      <c r="C63" s="79" t="str">
        <f>C60</f>
        <v>[indicar a CCT utilizada]</v>
      </c>
      <c r="D63" s="81">
        <v>0</v>
      </c>
    </row>
    <row r="64" spans="1:4">
      <c r="A64" s="78" t="s">
        <v>55</v>
      </c>
      <c r="B64" s="101" t="s">
        <v>205</v>
      </c>
      <c r="C64" s="100" t="str">
        <f>C60</f>
        <v>[indicar a CCT utilizada]</v>
      </c>
      <c r="D64" s="81">
        <v>0</v>
      </c>
    </row>
    <row r="65" spans="1:4">
      <c r="A65" s="78" t="s">
        <v>58</v>
      </c>
      <c r="D65" s="86">
        <f>TRUNC(SUM(D59:D64),2)</f>
        <v>0</v>
      </c>
    </row>
    <row r="66" spans="1:4">
      <c r="A66" s="78"/>
      <c r="D66" s="86"/>
    </row>
    <row r="67" spans="1:4">
      <c r="A67" s="77" t="s">
        <v>105</v>
      </c>
      <c r="B67" s="77"/>
      <c r="C67" s="77"/>
      <c r="D67" s="77"/>
    </row>
    <row r="68" spans="1:4">
      <c r="A68" s="78" t="s">
        <v>106</v>
      </c>
      <c r="B68" s="84" t="s">
        <v>107</v>
      </c>
      <c r="C68" s="78" t="s">
        <v>18</v>
      </c>
      <c r="D68" s="78" t="s">
        <v>19</v>
      </c>
    </row>
    <row r="69" spans="1:4">
      <c r="A69" s="78" t="s">
        <v>65</v>
      </c>
      <c r="B69" t="s">
        <v>66</v>
      </c>
      <c r="C69" s="78"/>
      <c r="D69" s="86">
        <f>D39</f>
        <v>0</v>
      </c>
    </row>
    <row r="70" spans="1:4">
      <c r="A70" s="78" t="s">
        <v>78</v>
      </c>
      <c r="B70" t="s">
        <v>79</v>
      </c>
      <c r="C70" s="78"/>
      <c r="D70" s="86">
        <f>D55</f>
        <v>0</v>
      </c>
    </row>
    <row r="71" spans="1:4">
      <c r="A71" s="78" t="s">
        <v>96</v>
      </c>
      <c r="B71" t="s">
        <v>97</v>
      </c>
      <c r="C71" s="78"/>
      <c r="D71" s="86">
        <f>D65</f>
        <v>0</v>
      </c>
    </row>
    <row r="72" spans="1:4">
      <c r="A72" s="78" t="s">
        <v>58</v>
      </c>
      <c r="C72" s="78"/>
      <c r="D72" s="86">
        <f>TRUNC((SUM(D69:D71)),2)</f>
        <v>0</v>
      </c>
    </row>
    <row r="74" spans="1:4">
      <c r="A74" s="60" t="s">
        <v>108</v>
      </c>
      <c r="B74" s="60"/>
      <c r="C74" s="60"/>
      <c r="D74" s="60"/>
    </row>
    <row r="75" spans="1:4">
      <c r="A75" s="78" t="s">
        <v>109</v>
      </c>
      <c r="B75" s="84" t="s">
        <v>110</v>
      </c>
      <c r="C75" s="78" t="s">
        <v>38</v>
      </c>
      <c r="D75" s="78" t="s">
        <v>19</v>
      </c>
    </row>
    <row r="76" spans="1:4">
      <c r="A76" s="78" t="s">
        <v>42</v>
      </c>
      <c r="B76" t="s">
        <v>111</v>
      </c>
      <c r="C76" s="96">
        <v>0</v>
      </c>
      <c r="D76" s="81">
        <f>TRUNC(($D$31*C76),2)</f>
        <v>0</v>
      </c>
    </row>
    <row r="77" spans="1:4">
      <c r="A77" s="78" t="s">
        <v>45</v>
      </c>
      <c r="B77" t="s">
        <v>112</v>
      </c>
      <c r="C77" s="102">
        <v>0.08</v>
      </c>
      <c r="D77" s="86">
        <f>TRUNC(($D$76*C77),2)</f>
        <v>0</v>
      </c>
    </row>
    <row r="78" ht="30" spans="1:4">
      <c r="A78" s="78" t="s">
        <v>48</v>
      </c>
      <c r="B78" s="103" t="s">
        <v>113</v>
      </c>
      <c r="C78" s="104">
        <v>0</v>
      </c>
      <c r="D78" s="100">
        <f>TRUNC(($D$31*C78),2)</f>
        <v>0</v>
      </c>
    </row>
    <row r="79" spans="1:4">
      <c r="A79" s="78" t="s">
        <v>50</v>
      </c>
      <c r="B79" t="s">
        <v>114</v>
      </c>
      <c r="C79" s="102">
        <v>0.0194</v>
      </c>
      <c r="D79" s="86">
        <f>TRUNC(($D$31*C79),2)</f>
        <v>0</v>
      </c>
    </row>
    <row r="80" ht="45" spans="1:4">
      <c r="A80" s="78" t="s">
        <v>53</v>
      </c>
      <c r="B80" s="103" t="s">
        <v>206</v>
      </c>
      <c r="C80" s="105">
        <f>C55</f>
        <v>0.338</v>
      </c>
      <c r="D80" s="100">
        <f>TRUNC(($D$79*C80),2)</f>
        <v>0</v>
      </c>
    </row>
    <row r="81" ht="30" spans="1:4">
      <c r="A81" s="78" t="s">
        <v>55</v>
      </c>
      <c r="B81" s="103" t="s">
        <v>115</v>
      </c>
      <c r="C81" s="104">
        <v>0</v>
      </c>
      <c r="D81" s="100">
        <f>TRUNC(($D$31*C81),2)</f>
        <v>0</v>
      </c>
    </row>
    <row r="82" spans="1:4">
      <c r="A82" s="78" t="s">
        <v>58</v>
      </c>
      <c r="C82" s="102">
        <f>SUM(C76:C81)</f>
        <v>0.4374</v>
      </c>
      <c r="D82" s="86">
        <f>TRUNC((SUM(D76:D81)),2)</f>
        <v>0</v>
      </c>
    </row>
    <row r="83" ht="15.75" spans="1:4">
      <c r="A83" s="78"/>
      <c r="D83" s="86"/>
    </row>
    <row r="84" ht="16.5" spans="1:4">
      <c r="A84" s="90" t="s">
        <v>207</v>
      </c>
      <c r="B84" s="90"/>
      <c r="C84" s="91" t="s">
        <v>199</v>
      </c>
      <c r="D84" s="92">
        <f>D31</f>
        <v>0</v>
      </c>
    </row>
    <row r="85" ht="16.5" spans="1:4">
      <c r="A85" s="90"/>
      <c r="B85" s="90"/>
      <c r="C85" s="93" t="s">
        <v>208</v>
      </c>
      <c r="D85" s="92">
        <f>D72</f>
        <v>0</v>
      </c>
    </row>
    <row r="86" ht="16.5" spans="1:4">
      <c r="A86" s="90"/>
      <c r="B86" s="90"/>
      <c r="C86" s="91" t="s">
        <v>209</v>
      </c>
      <c r="D86" s="92">
        <f>D82</f>
        <v>0</v>
      </c>
    </row>
    <row r="87" ht="16.5" spans="1:4">
      <c r="A87" s="90"/>
      <c r="B87" s="90"/>
      <c r="C87" s="93" t="s">
        <v>201</v>
      </c>
      <c r="D87" s="94">
        <f>TRUNC((SUM(D84:D86)),2)</f>
        <v>0</v>
      </c>
    </row>
    <row r="88" ht="15.75" spans="1:4">
      <c r="A88" s="78"/>
      <c r="D88" s="86"/>
    </row>
    <row r="89" spans="1:4">
      <c r="A89" s="106" t="s">
        <v>127</v>
      </c>
      <c r="B89" s="106"/>
      <c r="C89" s="106"/>
      <c r="D89" s="106"/>
    </row>
    <row r="90" spans="1:4">
      <c r="A90" s="77" t="s">
        <v>128</v>
      </c>
      <c r="B90" s="77"/>
      <c r="C90" s="77"/>
      <c r="D90" s="77"/>
    </row>
    <row r="91" spans="1:4">
      <c r="A91" s="78" t="s">
        <v>129</v>
      </c>
      <c r="B91" s="84" t="s">
        <v>130</v>
      </c>
      <c r="C91" s="78" t="s">
        <v>38</v>
      </c>
      <c r="D91" s="78" t="s">
        <v>19</v>
      </c>
    </row>
    <row r="92" spans="1:4">
      <c r="A92" s="78" t="s">
        <v>42</v>
      </c>
      <c r="B92" t="s">
        <v>132</v>
      </c>
      <c r="C92" s="102">
        <f>((1+1/3)/12)/12</f>
        <v>0.00925925925925926</v>
      </c>
      <c r="D92" s="86">
        <f t="shared" ref="D92:D96" si="1">TRUNC(($D$87*C92),2)</f>
        <v>0</v>
      </c>
    </row>
    <row r="93" spans="1:4">
      <c r="A93" s="78" t="s">
        <v>45</v>
      </c>
      <c r="B93" t="s">
        <v>133</v>
      </c>
      <c r="C93" s="107">
        <v>0</v>
      </c>
      <c r="D93" s="100">
        <f t="shared" si="1"/>
        <v>0</v>
      </c>
    </row>
    <row r="94" spans="1:4">
      <c r="A94" s="78" t="s">
        <v>48</v>
      </c>
      <c r="B94" t="s">
        <v>134</v>
      </c>
      <c r="C94" s="107">
        <v>0</v>
      </c>
      <c r="D94" s="100">
        <f t="shared" si="1"/>
        <v>0</v>
      </c>
    </row>
    <row r="95" ht="30" spans="1:4">
      <c r="A95" s="98" t="s">
        <v>50</v>
      </c>
      <c r="B95" s="103" t="s">
        <v>135</v>
      </c>
      <c r="C95" s="108">
        <v>0</v>
      </c>
      <c r="D95" s="100">
        <f t="shared" si="1"/>
        <v>0</v>
      </c>
    </row>
    <row r="96" spans="1:4">
      <c r="A96" s="78" t="s">
        <v>53</v>
      </c>
      <c r="B96" t="s">
        <v>136</v>
      </c>
      <c r="C96" s="107">
        <v>0</v>
      </c>
      <c r="D96" s="100">
        <f t="shared" si="1"/>
        <v>0</v>
      </c>
    </row>
    <row r="97" ht="30" spans="1:4">
      <c r="A97" s="78" t="s">
        <v>55</v>
      </c>
      <c r="B97" s="103" t="s">
        <v>210</v>
      </c>
      <c r="C97" s="109">
        <v>0</v>
      </c>
      <c r="D97" s="100">
        <f>TRUNC($D$87*C97)</f>
        <v>0</v>
      </c>
    </row>
    <row r="98" spans="1:4">
      <c r="A98" s="78" t="s">
        <v>58</v>
      </c>
      <c r="C98" s="102">
        <f>SUBTOTAL(109,Submódulo4.159_54110[Percentual])</f>
        <v>0.00925925925925926</v>
      </c>
      <c r="D98" s="86">
        <f>TRUNC((SUM(D92:D97)),2)</f>
        <v>0</v>
      </c>
    </row>
    <row r="99" spans="1:4">
      <c r="A99" s="78"/>
      <c r="C99" s="78"/>
      <c r="D99" s="86"/>
    </row>
    <row r="100" spans="1:4">
      <c r="A100" s="77" t="s">
        <v>144</v>
      </c>
      <c r="B100" s="77"/>
      <c r="C100" s="77"/>
      <c r="D100" s="77"/>
    </row>
    <row r="101" spans="1:4">
      <c r="A101" s="78" t="s">
        <v>145</v>
      </c>
      <c r="B101" s="84" t="s">
        <v>146</v>
      </c>
      <c r="C101" s="78" t="s">
        <v>18</v>
      </c>
      <c r="D101" s="78" t="s">
        <v>19</v>
      </c>
    </row>
    <row r="102" ht="75" spans="1:4">
      <c r="A102" s="98" t="s">
        <v>42</v>
      </c>
      <c r="B102" s="110" t="s">
        <v>147</v>
      </c>
      <c r="C102" s="111" t="s">
        <v>211</v>
      </c>
      <c r="D102" s="112" t="s">
        <v>212</v>
      </c>
    </row>
    <row r="103" spans="1:4">
      <c r="A103" s="78" t="s">
        <v>58</v>
      </c>
      <c r="C103" s="78"/>
      <c r="D103" s="113" t="str">
        <f>D102</f>
        <v>*=TRUNCAR(($D$86/220)*(1*(365/12))/2)</v>
      </c>
    </row>
    <row r="105" spans="1:4">
      <c r="A105" s="77" t="s">
        <v>148</v>
      </c>
      <c r="B105" s="77"/>
      <c r="C105" s="77"/>
      <c r="D105" s="77"/>
    </row>
    <row r="106" spans="1:4">
      <c r="A106" s="78" t="s">
        <v>149</v>
      </c>
      <c r="B106" s="84" t="s">
        <v>150</v>
      </c>
      <c r="C106" s="78" t="s">
        <v>18</v>
      </c>
      <c r="D106" s="78" t="s">
        <v>19</v>
      </c>
    </row>
    <row r="107" spans="1:4">
      <c r="A107" s="78" t="s">
        <v>129</v>
      </c>
      <c r="B107" t="s">
        <v>130</v>
      </c>
      <c r="D107" s="81">
        <f>D98</f>
        <v>0</v>
      </c>
    </row>
    <row r="108" spans="1:4">
      <c r="A108" s="78" t="s">
        <v>145</v>
      </c>
      <c r="B108" t="s">
        <v>151</v>
      </c>
      <c r="C108" s="84"/>
      <c r="D108" s="114" t="str">
        <f>Submódulo4.260_55107[[#Totals],[Valor]]</f>
        <v>*=TRUNCAR(($D$86/220)*(1*(365/12))/2)</v>
      </c>
    </row>
    <row r="109" ht="45" spans="1:4">
      <c r="A109" s="98" t="s">
        <v>58</v>
      </c>
      <c r="B109" s="99"/>
      <c r="C109" s="111" t="s">
        <v>213</v>
      </c>
      <c r="D109" s="115">
        <f>TRUNC((SUM(D107:D108)),2)</f>
        <v>0</v>
      </c>
    </row>
    <row r="111" spans="1:4">
      <c r="A111" s="60" t="s">
        <v>152</v>
      </c>
      <c r="B111" s="60"/>
      <c r="C111" s="60"/>
      <c r="D111" s="60"/>
    </row>
    <row r="112" ht="37" customHeight="1" spans="1:9">
      <c r="A112" s="98" t="s">
        <v>153</v>
      </c>
      <c r="B112" s="99" t="s">
        <v>154</v>
      </c>
      <c r="C112" s="98" t="s">
        <v>18</v>
      </c>
      <c r="D112" s="98" t="s">
        <v>19</v>
      </c>
      <c r="F112" s="116" t="s">
        <v>214</v>
      </c>
      <c r="G112" s="117" t="s">
        <v>215</v>
      </c>
      <c r="H112" s="117" t="s">
        <v>216</v>
      </c>
      <c r="I112" s="117" t="s">
        <v>217</v>
      </c>
    </row>
    <row r="113" spans="1:9">
      <c r="A113" s="78" t="s">
        <v>42</v>
      </c>
      <c r="B113" t="s">
        <v>218</v>
      </c>
      <c r="D113" s="81">
        <f>'Uniformes e EPI'!G20</f>
        <v>0</v>
      </c>
      <c r="F113" s="118" t="s">
        <v>219</v>
      </c>
      <c r="G113" s="119">
        <v>0</v>
      </c>
      <c r="H113" s="120">
        <v>65</v>
      </c>
      <c r="I113" s="120">
        <f>TRUNC(H113*G113,2)</f>
        <v>0</v>
      </c>
    </row>
    <row r="114" spans="1:9">
      <c r="A114" s="78" t="s">
        <v>45</v>
      </c>
      <c r="B114" t="s">
        <v>220</v>
      </c>
      <c r="D114" s="81">
        <f>EPC!E21</f>
        <v>0</v>
      </c>
      <c r="F114" s="121" t="s">
        <v>221</v>
      </c>
      <c r="G114" s="122">
        <v>0</v>
      </c>
      <c r="H114" s="123">
        <v>30</v>
      </c>
      <c r="I114" s="120">
        <f>TRUNC(H114*G114,2)</f>
        <v>0</v>
      </c>
    </row>
    <row r="115" ht="15.75" spans="1:9">
      <c r="A115" s="78" t="s">
        <v>48</v>
      </c>
      <c r="B115" t="s">
        <v>156</v>
      </c>
      <c r="D115" s="81">
        <f>'Equipamentos e Materiais'!E85</f>
        <v>0</v>
      </c>
      <c r="F115" s="124" t="s">
        <v>201</v>
      </c>
      <c r="G115" s="125"/>
      <c r="H115" s="126">
        <f>TRUNC(SUM(I113:I114),2)</f>
        <v>0</v>
      </c>
      <c r="I115" s="129"/>
    </row>
    <row r="116" spans="1:9">
      <c r="A116" s="78" t="s">
        <v>50</v>
      </c>
      <c r="B116" t="s">
        <v>157</v>
      </c>
      <c r="D116" s="81">
        <f>'Equipamentos e Materiais'!F116</f>
        <v>0</v>
      </c>
      <c r="F116" s="124" t="s">
        <v>222</v>
      </c>
      <c r="G116" s="125"/>
      <c r="H116" s="126">
        <f>TRUNC(H115/12,2)</f>
        <v>0</v>
      </c>
      <c r="I116" s="129"/>
    </row>
    <row r="117" spans="1:9">
      <c r="A117" s="78" t="s">
        <v>53</v>
      </c>
      <c r="B117" t="s">
        <v>223</v>
      </c>
      <c r="C117" s="78" t="s">
        <v>224</v>
      </c>
      <c r="D117" s="127">
        <f>H116</f>
        <v>0</v>
      </c>
      <c r="F117" s="128" t="s">
        <v>225</v>
      </c>
      <c r="G117" s="128"/>
      <c r="H117" s="128"/>
      <c r="I117" s="128"/>
    </row>
    <row r="118" spans="1:9">
      <c r="A118" s="78" t="s">
        <v>58</v>
      </c>
      <c r="D118" s="86">
        <f>SUBTOTAL(109,Módulo562_58116[Valor])</f>
        <v>0</v>
      </c>
      <c r="F118" s="128"/>
      <c r="G118" s="128"/>
      <c r="H118" s="128"/>
      <c r="I118" s="128"/>
    </row>
    <row r="119" ht="15.75"/>
    <row r="120" ht="16.5" spans="1:4">
      <c r="A120" s="90" t="s">
        <v>226</v>
      </c>
      <c r="B120" s="90"/>
      <c r="C120" s="91" t="s">
        <v>199</v>
      </c>
      <c r="D120" s="92">
        <f>D31</f>
        <v>0</v>
      </c>
    </row>
    <row r="121" ht="16.5" spans="1:4">
      <c r="A121" s="90"/>
      <c r="B121" s="90"/>
      <c r="C121" s="93" t="s">
        <v>208</v>
      </c>
      <c r="D121" s="92">
        <f>D72</f>
        <v>0</v>
      </c>
    </row>
    <row r="122" ht="16.5" spans="1:4">
      <c r="A122" s="90"/>
      <c r="B122" s="90"/>
      <c r="C122" s="91" t="s">
        <v>209</v>
      </c>
      <c r="D122" s="92">
        <f>D82</f>
        <v>0</v>
      </c>
    </row>
    <row r="123" ht="16.5" spans="1:4">
      <c r="A123" s="90"/>
      <c r="B123" s="90"/>
      <c r="C123" s="93" t="s">
        <v>227</v>
      </c>
      <c r="D123" s="92">
        <f>D109</f>
        <v>0</v>
      </c>
    </row>
    <row r="124" ht="16.5" spans="1:4">
      <c r="A124" s="90"/>
      <c r="B124" s="90"/>
      <c r="C124" s="91" t="s">
        <v>228</v>
      </c>
      <c r="D124" s="92">
        <f>D118</f>
        <v>0</v>
      </c>
    </row>
    <row r="125" ht="16.5" spans="1:4">
      <c r="A125" s="90"/>
      <c r="B125" s="90"/>
      <c r="C125" s="93" t="s">
        <v>201</v>
      </c>
      <c r="D125" s="94">
        <f>TRUNC((SUM(D120:D124)),2)</f>
        <v>0</v>
      </c>
    </row>
    <row r="126" ht="15.75"/>
    <row r="127" spans="1:4">
      <c r="A127" s="60" t="s">
        <v>164</v>
      </c>
      <c r="B127" s="60"/>
      <c r="C127" s="60"/>
      <c r="D127" s="60"/>
    </row>
    <row r="128" spans="1:7">
      <c r="A128" s="78" t="s">
        <v>165</v>
      </c>
      <c r="B128" t="s">
        <v>166</v>
      </c>
      <c r="C128" s="78" t="s">
        <v>38</v>
      </c>
      <c r="D128" s="78" t="s">
        <v>19</v>
      </c>
      <c r="F128" s="116" t="s">
        <v>229</v>
      </c>
      <c r="G128" s="116"/>
    </row>
    <row r="129" ht="15.75" spans="1:7">
      <c r="A129" s="78" t="s">
        <v>42</v>
      </c>
      <c r="B129" t="s">
        <v>167</v>
      </c>
      <c r="C129" s="107">
        <v>0</v>
      </c>
      <c r="D129" s="81">
        <f>TRUNC(($D$125*C129),2)</f>
        <v>0</v>
      </c>
      <c r="F129" s="118" t="s">
        <v>230</v>
      </c>
      <c r="G129" s="108">
        <f>C131</f>
        <v>0.0865</v>
      </c>
    </row>
    <row r="130" ht="15.75" spans="1:7">
      <c r="A130" s="78" t="s">
        <v>45</v>
      </c>
      <c r="B130" t="s">
        <v>59</v>
      </c>
      <c r="C130" s="107">
        <v>0</v>
      </c>
      <c r="D130" s="81">
        <f>TRUNC((C130*(D125+D129)),2)</f>
        <v>0</v>
      </c>
      <c r="F130" s="130" t="s">
        <v>231</v>
      </c>
      <c r="G130" s="131">
        <f>TRUNC(SUM(D125,D129,D130),2)</f>
        <v>0</v>
      </c>
    </row>
    <row r="131" ht="15.75" spans="1:7">
      <c r="A131" s="78" t="s">
        <v>48</v>
      </c>
      <c r="B131" t="s">
        <v>168</v>
      </c>
      <c r="C131" s="107">
        <f>SUM(C132:C134)</f>
        <v>0.0865</v>
      </c>
      <c r="D131" s="81"/>
      <c r="F131" s="118" t="s">
        <v>232</v>
      </c>
      <c r="G131" s="132">
        <f>(100-8.65)/100</f>
        <v>0.9135</v>
      </c>
    </row>
    <row r="132" ht="15.75" spans="1:7">
      <c r="A132" s="78"/>
      <c r="B132" t="s">
        <v>233</v>
      </c>
      <c r="C132" s="107">
        <v>0.0065</v>
      </c>
      <c r="D132" s="81">
        <f t="shared" ref="D132:D134" si="2">TRUNC(($G$132*C132),2)</f>
        <v>0</v>
      </c>
      <c r="F132" s="130" t="s">
        <v>229</v>
      </c>
      <c r="G132" s="131">
        <f>TRUNC((G130/G131),2)</f>
        <v>0</v>
      </c>
    </row>
    <row r="133" ht="15.75" spans="1:4">
      <c r="A133" s="78"/>
      <c r="B133" t="s">
        <v>234</v>
      </c>
      <c r="C133" s="107">
        <v>0.03</v>
      </c>
      <c r="D133" s="81">
        <f t="shared" si="2"/>
        <v>0</v>
      </c>
    </row>
    <row r="134" spans="1:4">
      <c r="A134" s="78"/>
      <c r="B134" t="s">
        <v>235</v>
      </c>
      <c r="C134" s="107">
        <v>0.05</v>
      </c>
      <c r="D134" s="81">
        <f t="shared" si="2"/>
        <v>0</v>
      </c>
    </row>
    <row r="135" spans="1:4">
      <c r="A135" s="78" t="s">
        <v>58</v>
      </c>
      <c r="B135" s="133"/>
      <c r="C135" s="134"/>
      <c r="D135" s="86">
        <f>SUM(D129:D131)</f>
        <v>0</v>
      </c>
    </row>
    <row r="136" spans="1:4">
      <c r="A136" s="78"/>
      <c r="C136" s="134"/>
      <c r="D136" s="86"/>
    </row>
    <row r="138" spans="1:4">
      <c r="A138" s="60" t="s">
        <v>172</v>
      </c>
      <c r="B138" s="60"/>
      <c r="C138" s="60"/>
      <c r="D138" s="60"/>
    </row>
    <row r="139" spans="1:4">
      <c r="A139" s="78" t="s">
        <v>16</v>
      </c>
      <c r="B139" s="78" t="s">
        <v>173</v>
      </c>
      <c r="C139" s="78" t="s">
        <v>102</v>
      </c>
      <c r="D139" s="78" t="s">
        <v>19</v>
      </c>
    </row>
    <row r="140" spans="1:4">
      <c r="A140" s="78" t="s">
        <v>42</v>
      </c>
      <c r="B140" t="s">
        <v>36</v>
      </c>
      <c r="D140" s="86">
        <f>D31</f>
        <v>0</v>
      </c>
    </row>
    <row r="141" spans="1:4">
      <c r="A141" s="78" t="s">
        <v>45</v>
      </c>
      <c r="B141" t="s">
        <v>61</v>
      </c>
      <c r="D141" s="86">
        <f>D72</f>
        <v>0</v>
      </c>
    </row>
    <row r="142" spans="1:4">
      <c r="A142" s="78" t="s">
        <v>48</v>
      </c>
      <c r="B142" t="s">
        <v>108</v>
      </c>
      <c r="D142" s="86">
        <f>D82</f>
        <v>0</v>
      </c>
    </row>
    <row r="143" spans="1:4">
      <c r="A143" s="78" t="s">
        <v>50</v>
      </c>
      <c r="B143" t="s">
        <v>174</v>
      </c>
      <c r="D143" s="86">
        <f>D109</f>
        <v>0</v>
      </c>
    </row>
    <row r="144" spans="1:4">
      <c r="A144" s="78" t="s">
        <v>53</v>
      </c>
      <c r="B144" t="s">
        <v>152</v>
      </c>
      <c r="D144" s="86">
        <f>Módulo562_58116[[#Totals],[Valor]]</f>
        <v>0</v>
      </c>
    </row>
    <row r="145" spans="2:4">
      <c r="B145" s="135" t="s">
        <v>175</v>
      </c>
      <c r="D145" s="86">
        <f>SUM(D140:D144)</f>
        <v>0</v>
      </c>
    </row>
    <row r="146" spans="1:4">
      <c r="A146" s="78" t="s">
        <v>55</v>
      </c>
      <c r="B146" t="s">
        <v>164</v>
      </c>
      <c r="D146" s="86">
        <f>D135</f>
        <v>0</v>
      </c>
    </row>
    <row r="147" spans="1:4">
      <c r="A147" s="136"/>
      <c r="B147" s="137" t="s">
        <v>236</v>
      </c>
      <c r="C147" s="136"/>
      <c r="D147" s="138">
        <f>TRUNC((SUM(D140:D144)+D146),2)</f>
        <v>0</v>
      </c>
    </row>
  </sheetData>
  <mergeCells count="38">
    <mergeCell ref="A2:D2"/>
    <mergeCell ref="A3:D3"/>
    <mergeCell ref="A6:D6"/>
    <mergeCell ref="C7:D7"/>
    <mergeCell ref="C8:D8"/>
    <mergeCell ref="C9:D9"/>
    <mergeCell ref="C10:D10"/>
    <mergeCell ref="A11:D11"/>
    <mergeCell ref="A12:B12"/>
    <mergeCell ref="A13:B13"/>
    <mergeCell ref="A14:B14"/>
    <mergeCell ref="A15:D15"/>
    <mergeCell ref="F15:G15"/>
    <mergeCell ref="F22:G22"/>
    <mergeCell ref="A23:D23"/>
    <mergeCell ref="F31:G31"/>
    <mergeCell ref="A33:D33"/>
    <mergeCell ref="A35:D35"/>
    <mergeCell ref="A45:D45"/>
    <mergeCell ref="A57:D57"/>
    <mergeCell ref="A67:D67"/>
    <mergeCell ref="A74:D74"/>
    <mergeCell ref="A89:D89"/>
    <mergeCell ref="A90:D90"/>
    <mergeCell ref="A100:D100"/>
    <mergeCell ref="A105:D105"/>
    <mergeCell ref="A111:D111"/>
    <mergeCell ref="F115:G115"/>
    <mergeCell ref="H115:I115"/>
    <mergeCell ref="F116:G116"/>
    <mergeCell ref="H116:I116"/>
    <mergeCell ref="A127:D127"/>
    <mergeCell ref="F128:G128"/>
    <mergeCell ref="A138:D138"/>
    <mergeCell ref="A41:B43"/>
    <mergeCell ref="A84:B87"/>
    <mergeCell ref="A120:B125"/>
    <mergeCell ref="F117:I118"/>
  </mergeCells>
  <pageMargins left="0.75" right="0.75" top="1" bottom="1" header="0.5" footer="0.5"/>
  <pageSetup paperSize="9" orientation="landscape"/>
  <headerFooter/>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6"/>
  <sheetViews>
    <sheetView zoomScale="90" zoomScaleNormal="90" topLeftCell="A31" workbookViewId="0">
      <selection activeCell="J5" sqref="J5"/>
    </sheetView>
  </sheetViews>
  <sheetFormatPr defaultColWidth="9.14285714285714" defaultRowHeight="15" outlineLevelCol="7"/>
  <cols>
    <col min="2" max="2" width="13.1619047619048" style="37" customWidth="1"/>
    <col min="3" max="3" width="39.3619047619048" customWidth="1"/>
    <col min="4" max="4" width="9" style="38" customWidth="1"/>
    <col min="5" max="5" width="9.71428571428571" customWidth="1"/>
    <col min="6" max="6" width="12.6952380952381" customWidth="1"/>
    <col min="7" max="7" width="12.2857142857143" customWidth="1"/>
    <col min="8" max="8" width="13.3333333333333" customWidth="1"/>
  </cols>
  <sheetData>
    <row r="1" spans="1:8">
      <c r="A1" s="39" t="s">
        <v>237</v>
      </c>
      <c r="B1" s="40"/>
      <c r="C1" s="39"/>
      <c r="D1" s="41"/>
      <c r="E1" s="39"/>
      <c r="F1" s="39"/>
      <c r="G1" s="39"/>
      <c r="H1" s="39"/>
    </row>
    <row r="2" spans="1:8">
      <c r="A2" s="42" t="s">
        <v>238</v>
      </c>
      <c r="B2" s="43"/>
      <c r="C2" s="42"/>
      <c r="D2" s="44"/>
      <c r="E2" s="42"/>
      <c r="F2" s="42"/>
      <c r="G2" s="42"/>
      <c r="H2" s="42"/>
    </row>
    <row r="3" ht="60" spans="1:8">
      <c r="A3" s="45" t="s">
        <v>239</v>
      </c>
      <c r="B3" s="45" t="s">
        <v>240</v>
      </c>
      <c r="C3" s="45" t="s">
        <v>241</v>
      </c>
      <c r="D3" s="45" t="s">
        <v>242</v>
      </c>
      <c r="E3" s="45" t="s">
        <v>243</v>
      </c>
      <c r="F3" s="45" t="s">
        <v>244</v>
      </c>
      <c r="G3" s="45" t="s">
        <v>245</v>
      </c>
      <c r="H3" s="45" t="s">
        <v>246</v>
      </c>
    </row>
    <row r="4" ht="57" spans="1:8">
      <c r="A4" s="46">
        <v>1</v>
      </c>
      <c r="B4" s="33" t="s">
        <v>247</v>
      </c>
      <c r="C4" s="47" t="s">
        <v>248</v>
      </c>
      <c r="D4" s="33" t="s">
        <v>249</v>
      </c>
      <c r="E4" s="48">
        <v>0</v>
      </c>
      <c r="F4" s="33">
        <v>4</v>
      </c>
      <c r="G4" s="49">
        <f>TRUNC(F4*E4,2)</f>
        <v>0</v>
      </c>
      <c r="H4" s="49">
        <f>TRUNC(G4/12,2)</f>
        <v>0</v>
      </c>
    </row>
    <row r="5" ht="57" spans="1:8">
      <c r="A5" s="46">
        <v>2</v>
      </c>
      <c r="B5" s="33" t="s">
        <v>250</v>
      </c>
      <c r="C5" s="47" t="s">
        <v>251</v>
      </c>
      <c r="D5" s="33" t="s">
        <v>249</v>
      </c>
      <c r="E5" s="48">
        <v>0</v>
      </c>
      <c r="F5" s="33">
        <v>4</v>
      </c>
      <c r="G5" s="49">
        <f t="shared" ref="G5:G19" si="0">TRUNC(F5*E5,2)</f>
        <v>0</v>
      </c>
      <c r="H5" s="49">
        <f t="shared" ref="H5:H19" si="1">TRUNC(G5/12,2)</f>
        <v>0</v>
      </c>
    </row>
    <row r="6" ht="57" spans="1:8">
      <c r="A6" s="46">
        <v>3</v>
      </c>
      <c r="B6" s="33" t="s">
        <v>250</v>
      </c>
      <c r="C6" s="47" t="s">
        <v>252</v>
      </c>
      <c r="D6" s="33" t="s">
        <v>249</v>
      </c>
      <c r="E6" s="48">
        <v>0</v>
      </c>
      <c r="F6" s="33">
        <v>4</v>
      </c>
      <c r="G6" s="49">
        <f t="shared" si="0"/>
        <v>0</v>
      </c>
      <c r="H6" s="49">
        <f t="shared" si="1"/>
        <v>0</v>
      </c>
    </row>
    <row r="7" ht="42.75" spans="1:8">
      <c r="A7" s="46">
        <v>4</v>
      </c>
      <c r="B7" s="50" t="s">
        <v>253</v>
      </c>
      <c r="C7" s="47" t="s">
        <v>254</v>
      </c>
      <c r="D7" s="33" t="s">
        <v>249</v>
      </c>
      <c r="E7" s="48">
        <v>0</v>
      </c>
      <c r="F7" s="33">
        <v>2</v>
      </c>
      <c r="G7" s="49">
        <f t="shared" si="0"/>
        <v>0</v>
      </c>
      <c r="H7" s="49">
        <f t="shared" si="1"/>
        <v>0</v>
      </c>
    </row>
    <row r="8" ht="85.5" spans="1:8">
      <c r="A8" s="46">
        <v>5</v>
      </c>
      <c r="B8" s="50" t="s">
        <v>255</v>
      </c>
      <c r="C8" s="47" t="s">
        <v>256</v>
      </c>
      <c r="D8" s="33" t="s">
        <v>257</v>
      </c>
      <c r="E8" s="48">
        <v>0</v>
      </c>
      <c r="F8" s="33">
        <v>2</v>
      </c>
      <c r="G8" s="49">
        <f t="shared" si="0"/>
        <v>0</v>
      </c>
      <c r="H8" s="49">
        <f t="shared" si="1"/>
        <v>0</v>
      </c>
    </row>
    <row r="9" ht="57" spans="1:8">
      <c r="A9" s="46">
        <v>6</v>
      </c>
      <c r="B9" s="33" t="s">
        <v>258</v>
      </c>
      <c r="C9" s="47" t="s">
        <v>259</v>
      </c>
      <c r="D9" s="33" t="s">
        <v>257</v>
      </c>
      <c r="E9" s="48">
        <v>0</v>
      </c>
      <c r="F9" s="33">
        <v>2</v>
      </c>
      <c r="G9" s="49">
        <f t="shared" si="0"/>
        <v>0</v>
      </c>
      <c r="H9" s="49">
        <f t="shared" si="1"/>
        <v>0</v>
      </c>
    </row>
    <row r="10" ht="99.75" spans="1:8">
      <c r="A10" s="46">
        <v>7</v>
      </c>
      <c r="B10" s="33" t="s">
        <v>258</v>
      </c>
      <c r="C10" s="47" t="s">
        <v>260</v>
      </c>
      <c r="D10" s="33" t="s">
        <v>257</v>
      </c>
      <c r="E10" s="48">
        <v>0</v>
      </c>
      <c r="F10" s="33">
        <v>1</v>
      </c>
      <c r="G10" s="49">
        <f t="shared" si="0"/>
        <v>0</v>
      </c>
      <c r="H10" s="49">
        <f t="shared" si="1"/>
        <v>0</v>
      </c>
    </row>
    <row r="11" ht="42.75" spans="1:8">
      <c r="A11" s="46">
        <v>8</v>
      </c>
      <c r="B11" s="33" t="s">
        <v>261</v>
      </c>
      <c r="C11" s="47" t="s">
        <v>262</v>
      </c>
      <c r="D11" s="33" t="s">
        <v>257</v>
      </c>
      <c r="E11" s="48">
        <v>0</v>
      </c>
      <c r="F11" s="33">
        <v>4</v>
      </c>
      <c r="G11" s="49">
        <f t="shared" si="0"/>
        <v>0</v>
      </c>
      <c r="H11" s="49">
        <f t="shared" si="1"/>
        <v>0</v>
      </c>
    </row>
    <row r="12" ht="42.75" spans="1:8">
      <c r="A12" s="46">
        <v>9</v>
      </c>
      <c r="B12" s="33" t="s">
        <v>263</v>
      </c>
      <c r="C12" s="47" t="s">
        <v>264</v>
      </c>
      <c r="D12" s="33" t="s">
        <v>249</v>
      </c>
      <c r="E12" s="48">
        <v>0</v>
      </c>
      <c r="F12" s="33">
        <v>1</v>
      </c>
      <c r="G12" s="49">
        <f t="shared" si="0"/>
        <v>0</v>
      </c>
      <c r="H12" s="49">
        <f t="shared" si="1"/>
        <v>0</v>
      </c>
    </row>
    <row r="13" ht="71.25" spans="1:8">
      <c r="A13" s="46">
        <v>10</v>
      </c>
      <c r="B13" s="33" t="s">
        <v>265</v>
      </c>
      <c r="C13" s="47" t="s">
        <v>266</v>
      </c>
      <c r="D13" s="33" t="s">
        <v>249</v>
      </c>
      <c r="E13" s="48">
        <v>0</v>
      </c>
      <c r="F13" s="33">
        <v>1</v>
      </c>
      <c r="G13" s="49">
        <f t="shared" si="0"/>
        <v>0</v>
      </c>
      <c r="H13" s="49">
        <f t="shared" si="1"/>
        <v>0</v>
      </c>
    </row>
    <row r="14" ht="57" spans="1:8">
      <c r="A14" s="46">
        <v>11</v>
      </c>
      <c r="B14" s="33" t="s">
        <v>267</v>
      </c>
      <c r="C14" s="47" t="s">
        <v>268</v>
      </c>
      <c r="D14" s="33" t="s">
        <v>269</v>
      </c>
      <c r="E14" s="48">
        <v>0</v>
      </c>
      <c r="F14" s="33">
        <v>1</v>
      </c>
      <c r="G14" s="49">
        <f t="shared" si="0"/>
        <v>0</v>
      </c>
      <c r="H14" s="49">
        <f t="shared" si="1"/>
        <v>0</v>
      </c>
    </row>
    <row r="15" ht="57" spans="1:8">
      <c r="A15" s="46">
        <v>12</v>
      </c>
      <c r="B15" s="33" t="s">
        <v>270</v>
      </c>
      <c r="C15" s="47" t="s">
        <v>271</v>
      </c>
      <c r="D15" s="33" t="s">
        <v>257</v>
      </c>
      <c r="E15" s="48">
        <v>0</v>
      </c>
      <c r="F15" s="33">
        <v>6</v>
      </c>
      <c r="G15" s="49">
        <f t="shared" si="0"/>
        <v>0</v>
      </c>
      <c r="H15" s="49">
        <f t="shared" si="1"/>
        <v>0</v>
      </c>
    </row>
    <row r="16" ht="71.25" spans="1:8">
      <c r="A16" s="46">
        <v>13</v>
      </c>
      <c r="B16" s="33" t="s">
        <v>272</v>
      </c>
      <c r="C16" s="47" t="s">
        <v>273</v>
      </c>
      <c r="D16" s="33" t="s">
        <v>249</v>
      </c>
      <c r="E16" s="48">
        <v>0</v>
      </c>
      <c r="F16" s="33">
        <v>2</v>
      </c>
      <c r="G16" s="49">
        <f t="shared" si="0"/>
        <v>0</v>
      </c>
      <c r="H16" s="49">
        <f t="shared" si="1"/>
        <v>0</v>
      </c>
    </row>
    <row r="17" ht="42.75" spans="1:8">
      <c r="A17" s="46">
        <v>14</v>
      </c>
      <c r="B17" s="33" t="s">
        <v>274</v>
      </c>
      <c r="C17" s="47" t="s">
        <v>275</v>
      </c>
      <c r="D17" s="33" t="s">
        <v>249</v>
      </c>
      <c r="E17" s="48">
        <v>0</v>
      </c>
      <c r="F17" s="33">
        <v>4</v>
      </c>
      <c r="G17" s="49">
        <f t="shared" si="0"/>
        <v>0</v>
      </c>
      <c r="H17" s="49">
        <f t="shared" si="1"/>
        <v>0</v>
      </c>
    </row>
    <row r="18" ht="30" spans="1:8">
      <c r="A18" s="46">
        <v>15</v>
      </c>
      <c r="B18" s="33" t="s">
        <v>276</v>
      </c>
      <c r="C18" s="47" t="s">
        <v>277</v>
      </c>
      <c r="D18" s="33" t="s">
        <v>249</v>
      </c>
      <c r="E18" s="48">
        <v>0</v>
      </c>
      <c r="F18" s="33">
        <v>4</v>
      </c>
      <c r="G18" s="49">
        <f t="shared" si="0"/>
        <v>0</v>
      </c>
      <c r="H18" s="49">
        <f t="shared" si="1"/>
        <v>0</v>
      </c>
    </row>
    <row r="19" ht="99.75" spans="1:8">
      <c r="A19" s="46">
        <v>16</v>
      </c>
      <c r="B19" s="46" t="s">
        <v>278</v>
      </c>
      <c r="C19" s="47" t="s">
        <v>279</v>
      </c>
      <c r="D19" s="33" t="s">
        <v>249</v>
      </c>
      <c r="E19" s="48">
        <v>0</v>
      </c>
      <c r="F19" s="33">
        <v>12</v>
      </c>
      <c r="G19" s="49">
        <f t="shared" si="0"/>
        <v>0</v>
      </c>
      <c r="H19" s="49">
        <f t="shared" si="1"/>
        <v>0</v>
      </c>
    </row>
    <row r="20" spans="1:8">
      <c r="A20" s="8" t="s">
        <v>201</v>
      </c>
      <c r="B20" s="8"/>
      <c r="C20" s="8"/>
      <c r="D20" s="8"/>
      <c r="E20" s="8"/>
      <c r="F20" s="8"/>
      <c r="G20" s="9">
        <f>TRUNC(SUM(H4:H19),2)</f>
        <v>0</v>
      </c>
      <c r="H20" s="9"/>
    </row>
    <row r="23" spans="1:8">
      <c r="A23" s="39" t="s">
        <v>237</v>
      </c>
      <c r="B23" s="40"/>
      <c r="C23" s="39"/>
      <c r="D23" s="41"/>
      <c r="E23" s="39"/>
      <c r="F23" s="39"/>
      <c r="G23" s="39"/>
      <c r="H23" s="39"/>
    </row>
    <row r="24" spans="1:8">
      <c r="A24" s="42" t="s">
        <v>280</v>
      </c>
      <c r="B24" s="43"/>
      <c r="C24" s="42"/>
      <c r="D24" s="44"/>
      <c r="E24" s="42"/>
      <c r="F24" s="42"/>
      <c r="G24" s="42"/>
      <c r="H24" s="42"/>
    </row>
    <row r="25" ht="60" spans="1:8">
      <c r="A25" s="45" t="s">
        <v>239</v>
      </c>
      <c r="B25" s="45" t="s">
        <v>240</v>
      </c>
      <c r="C25" s="45" t="s">
        <v>241</v>
      </c>
      <c r="D25" s="45" t="s">
        <v>242</v>
      </c>
      <c r="E25" s="45" t="s">
        <v>243</v>
      </c>
      <c r="F25" s="45" t="s">
        <v>244</v>
      </c>
      <c r="G25" s="45" t="s">
        <v>245</v>
      </c>
      <c r="H25" s="45" t="s">
        <v>246</v>
      </c>
    </row>
    <row r="26" ht="85.5" spans="1:8">
      <c r="A26" s="46">
        <v>1</v>
      </c>
      <c r="B26" s="33" t="s">
        <v>247</v>
      </c>
      <c r="C26" s="51" t="s">
        <v>281</v>
      </c>
      <c r="D26" s="33" t="s">
        <v>249</v>
      </c>
      <c r="E26" s="48">
        <v>0</v>
      </c>
      <c r="F26" s="33">
        <v>4</v>
      </c>
      <c r="G26" s="49">
        <f>TRUNC(F26*E26,2)</f>
        <v>0</v>
      </c>
      <c r="H26" s="49">
        <f>TRUNC(G26/12,2)</f>
        <v>0</v>
      </c>
    </row>
    <row r="27" ht="99.75" spans="1:8">
      <c r="A27" s="46">
        <v>2</v>
      </c>
      <c r="B27" s="33" t="s">
        <v>250</v>
      </c>
      <c r="C27" s="51" t="s">
        <v>282</v>
      </c>
      <c r="D27" s="33" t="s">
        <v>249</v>
      </c>
      <c r="E27" s="48">
        <v>0</v>
      </c>
      <c r="F27" s="33">
        <v>4</v>
      </c>
      <c r="G27" s="49">
        <f t="shared" ref="G27:G41" si="2">TRUNC(F27*E27,2)</f>
        <v>0</v>
      </c>
      <c r="H27" s="49">
        <f t="shared" ref="H27:H41" si="3">TRUNC(G27/12,2)</f>
        <v>0</v>
      </c>
    </row>
    <row r="28" ht="60" spans="1:8">
      <c r="A28" s="46">
        <v>3</v>
      </c>
      <c r="B28" s="33" t="s">
        <v>250</v>
      </c>
      <c r="C28" s="52" t="s">
        <v>252</v>
      </c>
      <c r="D28" s="33" t="s">
        <v>249</v>
      </c>
      <c r="E28" s="48">
        <v>0</v>
      </c>
      <c r="F28" s="33">
        <v>4</v>
      </c>
      <c r="G28" s="49">
        <f t="shared" si="2"/>
        <v>0</v>
      </c>
      <c r="H28" s="49">
        <f t="shared" si="3"/>
        <v>0</v>
      </c>
    </row>
    <row r="29" ht="42.75" spans="1:8">
      <c r="A29" s="46">
        <v>4</v>
      </c>
      <c r="B29" s="50" t="s">
        <v>253</v>
      </c>
      <c r="C29" s="51" t="s">
        <v>254</v>
      </c>
      <c r="D29" s="33" t="s">
        <v>249</v>
      </c>
      <c r="E29" s="48">
        <v>0</v>
      </c>
      <c r="F29" s="33">
        <v>2</v>
      </c>
      <c r="G29" s="49">
        <f t="shared" si="2"/>
        <v>0</v>
      </c>
      <c r="H29" s="49">
        <f t="shared" si="3"/>
        <v>0</v>
      </c>
    </row>
    <row r="30" ht="85.5" spans="1:8">
      <c r="A30" s="46">
        <v>5</v>
      </c>
      <c r="B30" s="50" t="s">
        <v>255</v>
      </c>
      <c r="C30" s="51" t="s">
        <v>256</v>
      </c>
      <c r="D30" s="33" t="s">
        <v>257</v>
      </c>
      <c r="E30" s="48">
        <v>0</v>
      </c>
      <c r="F30" s="33">
        <v>2</v>
      </c>
      <c r="G30" s="49">
        <f t="shared" si="2"/>
        <v>0</v>
      </c>
      <c r="H30" s="49">
        <f t="shared" si="3"/>
        <v>0</v>
      </c>
    </row>
    <row r="31" ht="114" spans="1:8">
      <c r="A31" s="46">
        <v>6</v>
      </c>
      <c r="B31" s="33" t="s">
        <v>258</v>
      </c>
      <c r="C31" s="51" t="s">
        <v>283</v>
      </c>
      <c r="D31" s="33" t="s">
        <v>257</v>
      </c>
      <c r="E31" s="48">
        <v>0</v>
      </c>
      <c r="F31" s="33">
        <v>2</v>
      </c>
      <c r="G31" s="49">
        <f t="shared" si="2"/>
        <v>0</v>
      </c>
      <c r="H31" s="49">
        <f t="shared" si="3"/>
        <v>0</v>
      </c>
    </row>
    <row r="32" ht="42.75" spans="1:8">
      <c r="A32" s="46">
        <v>7</v>
      </c>
      <c r="B32" s="33" t="s">
        <v>261</v>
      </c>
      <c r="C32" s="51" t="s">
        <v>262</v>
      </c>
      <c r="D32" s="33" t="s">
        <v>257</v>
      </c>
      <c r="E32" s="48">
        <v>0</v>
      </c>
      <c r="F32" s="33">
        <v>4</v>
      </c>
      <c r="G32" s="49">
        <f t="shared" si="2"/>
        <v>0</v>
      </c>
      <c r="H32" s="49">
        <f t="shared" si="3"/>
        <v>0</v>
      </c>
    </row>
    <row r="33" ht="42.75" spans="1:8">
      <c r="A33" s="46">
        <v>8</v>
      </c>
      <c r="B33" s="33" t="s">
        <v>263</v>
      </c>
      <c r="C33" s="51" t="s">
        <v>264</v>
      </c>
      <c r="D33" s="33" t="s">
        <v>249</v>
      </c>
      <c r="E33" s="48">
        <v>0</v>
      </c>
      <c r="F33" s="33">
        <v>1</v>
      </c>
      <c r="G33" s="49">
        <f t="shared" si="2"/>
        <v>0</v>
      </c>
      <c r="H33" s="49">
        <f t="shared" si="3"/>
        <v>0</v>
      </c>
    </row>
    <row r="34" ht="128.25" spans="1:8">
      <c r="A34" s="46">
        <v>9</v>
      </c>
      <c r="B34" s="33" t="s">
        <v>265</v>
      </c>
      <c r="C34" s="51" t="s">
        <v>284</v>
      </c>
      <c r="D34" s="33" t="s">
        <v>249</v>
      </c>
      <c r="E34" s="48">
        <v>0</v>
      </c>
      <c r="F34" s="33">
        <v>1</v>
      </c>
      <c r="G34" s="49">
        <f t="shared" si="2"/>
        <v>0</v>
      </c>
      <c r="H34" s="49">
        <f t="shared" si="3"/>
        <v>0</v>
      </c>
    </row>
    <row r="35" ht="57" spans="1:8">
      <c r="A35" s="46">
        <v>10</v>
      </c>
      <c r="B35" s="33" t="s">
        <v>267</v>
      </c>
      <c r="C35" s="51" t="s">
        <v>268</v>
      </c>
      <c r="D35" s="33" t="s">
        <v>269</v>
      </c>
      <c r="E35" s="48">
        <v>0</v>
      </c>
      <c r="F35" s="33">
        <v>1</v>
      </c>
      <c r="G35" s="49">
        <f t="shared" si="2"/>
        <v>0</v>
      </c>
      <c r="H35" s="49">
        <f t="shared" si="3"/>
        <v>0</v>
      </c>
    </row>
    <row r="36" ht="42.75" spans="1:8">
      <c r="A36" s="46">
        <v>11</v>
      </c>
      <c r="B36" s="33" t="s">
        <v>270</v>
      </c>
      <c r="C36" s="51" t="s">
        <v>285</v>
      </c>
      <c r="D36" s="33" t="s">
        <v>257</v>
      </c>
      <c r="E36" s="48">
        <v>0</v>
      </c>
      <c r="F36" s="33">
        <v>1</v>
      </c>
      <c r="G36" s="49">
        <f t="shared" si="2"/>
        <v>0</v>
      </c>
      <c r="H36" s="49">
        <f t="shared" si="3"/>
        <v>0</v>
      </c>
    </row>
    <row r="37" ht="57" spans="1:8">
      <c r="A37" s="46">
        <v>12</v>
      </c>
      <c r="B37" s="33" t="s">
        <v>270</v>
      </c>
      <c r="C37" s="51" t="s">
        <v>271</v>
      </c>
      <c r="D37" s="33" t="s">
        <v>257</v>
      </c>
      <c r="E37" s="48">
        <v>0</v>
      </c>
      <c r="F37" s="33">
        <v>6</v>
      </c>
      <c r="G37" s="49">
        <f t="shared" si="2"/>
        <v>0</v>
      </c>
      <c r="H37" s="49">
        <f t="shared" si="3"/>
        <v>0</v>
      </c>
    </row>
    <row r="38" ht="71.25" spans="1:8">
      <c r="A38" s="46">
        <v>13</v>
      </c>
      <c r="B38" s="33" t="s">
        <v>272</v>
      </c>
      <c r="C38" s="51" t="s">
        <v>273</v>
      </c>
      <c r="D38" s="33" t="s">
        <v>249</v>
      </c>
      <c r="E38" s="48">
        <v>0</v>
      </c>
      <c r="F38" s="33">
        <v>2</v>
      </c>
      <c r="G38" s="49">
        <f t="shared" si="2"/>
        <v>0</v>
      </c>
      <c r="H38" s="49">
        <f t="shared" si="3"/>
        <v>0</v>
      </c>
    </row>
    <row r="39" ht="42.75" spans="1:8">
      <c r="A39" s="46">
        <v>14</v>
      </c>
      <c r="B39" s="33" t="s">
        <v>274</v>
      </c>
      <c r="C39" s="51" t="s">
        <v>275</v>
      </c>
      <c r="D39" s="33" t="s">
        <v>249</v>
      </c>
      <c r="E39" s="48">
        <v>0</v>
      </c>
      <c r="F39" s="33">
        <v>4</v>
      </c>
      <c r="G39" s="49">
        <f t="shared" si="2"/>
        <v>0</v>
      </c>
      <c r="H39" s="49">
        <f t="shared" si="3"/>
        <v>0</v>
      </c>
    </row>
    <row r="40" ht="30" spans="1:8">
      <c r="A40" s="46">
        <v>15</v>
      </c>
      <c r="B40" s="33" t="s">
        <v>276</v>
      </c>
      <c r="C40" s="51" t="s">
        <v>277</v>
      </c>
      <c r="D40" s="33" t="s">
        <v>249</v>
      </c>
      <c r="E40" s="48">
        <v>0</v>
      </c>
      <c r="F40" s="33">
        <v>4</v>
      </c>
      <c r="G40" s="49">
        <f t="shared" si="2"/>
        <v>0</v>
      </c>
      <c r="H40" s="49">
        <f t="shared" si="3"/>
        <v>0</v>
      </c>
    </row>
    <row r="41" ht="99.75" spans="1:8">
      <c r="A41" s="46">
        <v>16</v>
      </c>
      <c r="B41" s="33" t="s">
        <v>278</v>
      </c>
      <c r="C41" s="51" t="s">
        <v>279</v>
      </c>
      <c r="D41" s="33" t="s">
        <v>249</v>
      </c>
      <c r="E41" s="48">
        <v>0</v>
      </c>
      <c r="F41" s="33">
        <v>12</v>
      </c>
      <c r="G41" s="49">
        <f t="shared" si="2"/>
        <v>0</v>
      </c>
      <c r="H41" s="49">
        <f t="shared" si="3"/>
        <v>0</v>
      </c>
    </row>
    <row r="42" spans="1:8">
      <c r="A42" s="8" t="s">
        <v>201</v>
      </c>
      <c r="B42" s="8"/>
      <c r="C42" s="8"/>
      <c r="D42" s="8"/>
      <c r="E42" s="8"/>
      <c r="F42" s="8"/>
      <c r="G42" s="9">
        <f>TRUNC(SUM(H26:H41),2)</f>
        <v>0</v>
      </c>
      <c r="H42" s="9"/>
    </row>
    <row r="45" spans="1:8">
      <c r="A45" s="39" t="s">
        <v>237</v>
      </c>
      <c r="B45" s="40"/>
      <c r="C45" s="39"/>
      <c r="D45" s="41"/>
      <c r="E45" s="39"/>
      <c r="F45" s="39"/>
      <c r="G45" s="39"/>
      <c r="H45" s="39"/>
    </row>
    <row r="46" spans="1:8">
      <c r="A46" s="42" t="s">
        <v>286</v>
      </c>
      <c r="B46" s="43"/>
      <c r="C46" s="42"/>
      <c r="D46" s="44"/>
      <c r="E46" s="42"/>
      <c r="F46" s="42"/>
      <c r="G46" s="42"/>
      <c r="H46" s="42"/>
    </row>
    <row r="47" ht="60" spans="1:8">
      <c r="A47" s="45" t="s">
        <v>239</v>
      </c>
      <c r="B47" s="45" t="s">
        <v>240</v>
      </c>
      <c r="C47" s="45" t="s">
        <v>241</v>
      </c>
      <c r="D47" s="45" t="s">
        <v>242</v>
      </c>
      <c r="E47" s="45" t="s">
        <v>243</v>
      </c>
      <c r="F47" s="45" t="s">
        <v>244</v>
      </c>
      <c r="G47" s="45" t="s">
        <v>245</v>
      </c>
      <c r="H47" s="45" t="s">
        <v>246</v>
      </c>
    </row>
    <row r="48" ht="57" spans="1:8">
      <c r="A48" s="46">
        <v>1</v>
      </c>
      <c r="B48" s="33" t="s">
        <v>247</v>
      </c>
      <c r="C48" s="51" t="s">
        <v>248</v>
      </c>
      <c r="D48" s="33" t="s">
        <v>249</v>
      </c>
      <c r="E48" s="48">
        <v>0</v>
      </c>
      <c r="F48" s="33">
        <v>4</v>
      </c>
      <c r="G48" s="49">
        <f>TRUNC(F48*E48,2)</f>
        <v>0</v>
      </c>
      <c r="H48" s="49">
        <f>TRUNC(G48/12,2)</f>
        <v>0</v>
      </c>
    </row>
    <row r="49" ht="57" spans="1:8">
      <c r="A49" s="46">
        <v>2</v>
      </c>
      <c r="B49" s="33" t="s">
        <v>250</v>
      </c>
      <c r="C49" s="51" t="s">
        <v>251</v>
      </c>
      <c r="D49" s="33" t="s">
        <v>249</v>
      </c>
      <c r="E49" s="48">
        <v>0</v>
      </c>
      <c r="F49" s="33">
        <v>4</v>
      </c>
      <c r="G49" s="49">
        <f t="shared" ref="G49:G62" si="4">TRUNC(F49*E49,2)</f>
        <v>0</v>
      </c>
      <c r="H49" s="49">
        <f t="shared" ref="H49:H62" si="5">TRUNC(G49/12,2)</f>
        <v>0</v>
      </c>
    </row>
    <row r="50" ht="60" spans="1:8">
      <c r="A50" s="46">
        <v>3</v>
      </c>
      <c r="B50" s="33" t="s">
        <v>250</v>
      </c>
      <c r="C50" s="52" t="s">
        <v>252</v>
      </c>
      <c r="D50" s="33" t="s">
        <v>249</v>
      </c>
      <c r="E50" s="48">
        <v>0</v>
      </c>
      <c r="F50" s="33">
        <v>4</v>
      </c>
      <c r="G50" s="49">
        <f t="shared" si="4"/>
        <v>0</v>
      </c>
      <c r="H50" s="49">
        <f t="shared" si="5"/>
        <v>0</v>
      </c>
    </row>
    <row r="51" ht="42.75" spans="1:8">
      <c r="A51" s="46">
        <v>4</v>
      </c>
      <c r="B51" s="50" t="s">
        <v>253</v>
      </c>
      <c r="C51" s="51" t="s">
        <v>254</v>
      </c>
      <c r="D51" s="33" t="s">
        <v>249</v>
      </c>
      <c r="E51" s="48">
        <v>0</v>
      </c>
      <c r="F51" s="33">
        <v>2</v>
      </c>
      <c r="G51" s="49">
        <f t="shared" si="4"/>
        <v>0</v>
      </c>
      <c r="H51" s="49">
        <f t="shared" si="5"/>
        <v>0</v>
      </c>
    </row>
    <row r="52" ht="85.5" spans="1:8">
      <c r="A52" s="46">
        <v>5</v>
      </c>
      <c r="B52" s="50" t="s">
        <v>255</v>
      </c>
      <c r="C52" s="51" t="s">
        <v>256</v>
      </c>
      <c r="D52" s="33" t="s">
        <v>257</v>
      </c>
      <c r="E52" s="48">
        <v>0</v>
      </c>
      <c r="F52" s="33">
        <v>2</v>
      </c>
      <c r="G52" s="49">
        <f t="shared" si="4"/>
        <v>0</v>
      </c>
      <c r="H52" s="49">
        <f t="shared" si="5"/>
        <v>0</v>
      </c>
    </row>
    <row r="53" ht="57" spans="1:8">
      <c r="A53" s="46">
        <v>6</v>
      </c>
      <c r="B53" s="33" t="s">
        <v>258</v>
      </c>
      <c r="C53" s="51" t="s">
        <v>259</v>
      </c>
      <c r="D53" s="33" t="s">
        <v>257</v>
      </c>
      <c r="E53" s="48">
        <v>0</v>
      </c>
      <c r="F53" s="33">
        <v>2</v>
      </c>
      <c r="G53" s="49">
        <f t="shared" si="4"/>
        <v>0</v>
      </c>
      <c r="H53" s="49">
        <f t="shared" si="5"/>
        <v>0</v>
      </c>
    </row>
    <row r="54" ht="42.75" spans="1:8">
      <c r="A54" s="46">
        <v>7</v>
      </c>
      <c r="B54" s="33" t="s">
        <v>261</v>
      </c>
      <c r="C54" s="51" t="s">
        <v>262</v>
      </c>
      <c r="D54" s="33" t="s">
        <v>257</v>
      </c>
      <c r="E54" s="48">
        <v>0</v>
      </c>
      <c r="F54" s="33">
        <v>4</v>
      </c>
      <c r="G54" s="49">
        <f t="shared" si="4"/>
        <v>0</v>
      </c>
      <c r="H54" s="49">
        <f t="shared" si="5"/>
        <v>0</v>
      </c>
    </row>
    <row r="55" ht="42.75" spans="1:8">
      <c r="A55" s="46">
        <v>8</v>
      </c>
      <c r="B55" s="33" t="s">
        <v>263</v>
      </c>
      <c r="C55" s="51" t="s">
        <v>264</v>
      </c>
      <c r="D55" s="33" t="s">
        <v>249</v>
      </c>
      <c r="E55" s="48">
        <v>0</v>
      </c>
      <c r="F55" s="33">
        <v>1</v>
      </c>
      <c r="G55" s="49">
        <f t="shared" si="4"/>
        <v>0</v>
      </c>
      <c r="H55" s="49">
        <f t="shared" si="5"/>
        <v>0</v>
      </c>
    </row>
    <row r="56" ht="71.25" spans="1:8">
      <c r="A56" s="46">
        <v>9</v>
      </c>
      <c r="B56" s="33" t="s">
        <v>265</v>
      </c>
      <c r="C56" s="51" t="s">
        <v>266</v>
      </c>
      <c r="D56" s="33" t="s">
        <v>249</v>
      </c>
      <c r="E56" s="48">
        <v>0</v>
      </c>
      <c r="F56" s="33">
        <v>1</v>
      </c>
      <c r="G56" s="49">
        <f t="shared" si="4"/>
        <v>0</v>
      </c>
      <c r="H56" s="49">
        <f t="shared" si="5"/>
        <v>0</v>
      </c>
    </row>
    <row r="57" ht="57" spans="1:8">
      <c r="A57" s="46">
        <v>10</v>
      </c>
      <c r="B57" s="33" t="s">
        <v>267</v>
      </c>
      <c r="C57" s="51" t="s">
        <v>268</v>
      </c>
      <c r="D57" s="33" t="s">
        <v>269</v>
      </c>
      <c r="E57" s="48">
        <v>0</v>
      </c>
      <c r="F57" s="33">
        <v>1</v>
      </c>
      <c r="G57" s="49">
        <f t="shared" si="4"/>
        <v>0</v>
      </c>
      <c r="H57" s="49">
        <f t="shared" si="5"/>
        <v>0</v>
      </c>
    </row>
    <row r="58" ht="57" spans="1:8">
      <c r="A58" s="46">
        <v>11</v>
      </c>
      <c r="B58" s="33" t="s">
        <v>270</v>
      </c>
      <c r="C58" s="51" t="s">
        <v>271</v>
      </c>
      <c r="D58" s="33" t="s">
        <v>257</v>
      </c>
      <c r="E58" s="48">
        <v>0</v>
      </c>
      <c r="F58" s="33">
        <v>6</v>
      </c>
      <c r="G58" s="49">
        <f t="shared" si="4"/>
        <v>0</v>
      </c>
      <c r="H58" s="49">
        <f t="shared" si="5"/>
        <v>0</v>
      </c>
    </row>
    <row r="59" ht="71.25" spans="1:8">
      <c r="A59" s="46">
        <v>12</v>
      </c>
      <c r="B59" s="33" t="s">
        <v>272</v>
      </c>
      <c r="C59" s="51" t="s">
        <v>273</v>
      </c>
      <c r="D59" s="33" t="s">
        <v>249</v>
      </c>
      <c r="E59" s="48">
        <v>0</v>
      </c>
      <c r="F59" s="33">
        <v>2</v>
      </c>
      <c r="G59" s="49">
        <f t="shared" si="4"/>
        <v>0</v>
      </c>
      <c r="H59" s="49">
        <f t="shared" si="5"/>
        <v>0</v>
      </c>
    </row>
    <row r="60" ht="42.75" spans="1:8">
      <c r="A60" s="46">
        <v>13</v>
      </c>
      <c r="B60" s="33" t="s">
        <v>274</v>
      </c>
      <c r="C60" s="51" t="s">
        <v>275</v>
      </c>
      <c r="D60" s="33" t="s">
        <v>249</v>
      </c>
      <c r="E60" s="48">
        <v>0</v>
      </c>
      <c r="F60" s="33">
        <v>4</v>
      </c>
      <c r="G60" s="49">
        <f t="shared" si="4"/>
        <v>0</v>
      </c>
      <c r="H60" s="49">
        <f t="shared" si="5"/>
        <v>0</v>
      </c>
    </row>
    <row r="61" ht="30" spans="1:8">
      <c r="A61" s="46">
        <v>14</v>
      </c>
      <c r="B61" s="33" t="s">
        <v>276</v>
      </c>
      <c r="C61" s="51" t="s">
        <v>277</v>
      </c>
      <c r="D61" s="33" t="s">
        <v>249</v>
      </c>
      <c r="E61" s="48">
        <v>0</v>
      </c>
      <c r="F61" s="33">
        <v>4</v>
      </c>
      <c r="G61" s="49">
        <f t="shared" si="4"/>
        <v>0</v>
      </c>
      <c r="H61" s="49">
        <f t="shared" si="5"/>
        <v>0</v>
      </c>
    </row>
    <row r="62" ht="99.75" spans="1:8">
      <c r="A62" s="46">
        <v>15</v>
      </c>
      <c r="B62" s="33" t="s">
        <v>278</v>
      </c>
      <c r="C62" s="51" t="s">
        <v>279</v>
      </c>
      <c r="D62" s="33" t="s">
        <v>249</v>
      </c>
      <c r="E62" s="48">
        <v>0</v>
      </c>
      <c r="F62" s="33">
        <v>12</v>
      </c>
      <c r="G62" s="49">
        <f t="shared" si="4"/>
        <v>0</v>
      </c>
      <c r="H62" s="49">
        <f t="shared" si="5"/>
        <v>0</v>
      </c>
    </row>
    <row r="63" spans="1:8">
      <c r="A63" s="8" t="s">
        <v>201</v>
      </c>
      <c r="B63" s="8"/>
      <c r="C63" s="8"/>
      <c r="D63" s="8"/>
      <c r="E63" s="8"/>
      <c r="F63" s="8"/>
      <c r="G63" s="9">
        <f>TRUNC(SUM(H48:H62),2)</f>
        <v>0</v>
      </c>
      <c r="H63" s="9"/>
    </row>
    <row r="65" spans="1:8">
      <c r="A65" s="39" t="s">
        <v>237</v>
      </c>
      <c r="B65" s="40"/>
      <c r="C65" s="39"/>
      <c r="D65" s="41"/>
      <c r="E65" s="39"/>
      <c r="F65" s="39"/>
      <c r="G65" s="39"/>
      <c r="H65" s="39"/>
    </row>
    <row r="66" spans="1:8">
      <c r="A66" s="42" t="s">
        <v>287</v>
      </c>
      <c r="B66" s="43"/>
      <c r="C66" s="42"/>
      <c r="D66" s="44"/>
      <c r="E66" s="42"/>
      <c r="F66" s="42"/>
      <c r="G66" s="42"/>
      <c r="H66" s="42"/>
    </row>
    <row r="67" ht="60" spans="1:8">
      <c r="A67" s="45" t="s">
        <v>239</v>
      </c>
      <c r="B67" s="45" t="s">
        <v>240</v>
      </c>
      <c r="C67" s="45" t="s">
        <v>241</v>
      </c>
      <c r="D67" s="45" t="s">
        <v>242</v>
      </c>
      <c r="E67" s="45" t="s">
        <v>243</v>
      </c>
      <c r="F67" s="45" t="s">
        <v>244</v>
      </c>
      <c r="G67" s="45" t="s">
        <v>245</v>
      </c>
      <c r="H67" s="45" t="s">
        <v>246</v>
      </c>
    </row>
    <row r="68" ht="57" spans="1:8">
      <c r="A68" s="46">
        <v>1</v>
      </c>
      <c r="B68" s="33" t="s">
        <v>247</v>
      </c>
      <c r="C68" s="51" t="s">
        <v>248</v>
      </c>
      <c r="D68" s="33" t="s">
        <v>249</v>
      </c>
      <c r="E68" s="48">
        <v>0</v>
      </c>
      <c r="F68" s="33">
        <v>4</v>
      </c>
      <c r="G68" s="49">
        <f>TRUNC(F68*E68,2)</f>
        <v>0</v>
      </c>
      <c r="H68" s="49">
        <f>TRUNC(G68/12,2)</f>
        <v>0</v>
      </c>
    </row>
    <row r="69" ht="57" spans="1:8">
      <c r="A69" s="46">
        <v>2</v>
      </c>
      <c r="B69" s="33" t="s">
        <v>250</v>
      </c>
      <c r="C69" s="51" t="s">
        <v>251</v>
      </c>
      <c r="D69" s="33" t="s">
        <v>249</v>
      </c>
      <c r="E69" s="48">
        <v>0</v>
      </c>
      <c r="F69" s="33">
        <v>4</v>
      </c>
      <c r="G69" s="49">
        <f t="shared" ref="G69:G82" si="6">TRUNC(F69*E69,2)</f>
        <v>0</v>
      </c>
      <c r="H69" s="49">
        <f t="shared" ref="H69:H82" si="7">TRUNC(G69/12,2)</f>
        <v>0</v>
      </c>
    </row>
    <row r="70" ht="60" spans="1:8">
      <c r="A70" s="46">
        <v>3</v>
      </c>
      <c r="B70" s="33" t="s">
        <v>250</v>
      </c>
      <c r="C70" s="52" t="s">
        <v>252</v>
      </c>
      <c r="D70" s="33" t="s">
        <v>249</v>
      </c>
      <c r="E70" s="48">
        <v>0</v>
      </c>
      <c r="F70" s="33">
        <v>4</v>
      </c>
      <c r="G70" s="49">
        <f t="shared" si="6"/>
        <v>0</v>
      </c>
      <c r="H70" s="49">
        <f t="shared" si="7"/>
        <v>0</v>
      </c>
    </row>
    <row r="71" ht="42.75" spans="1:8">
      <c r="A71" s="46">
        <v>4</v>
      </c>
      <c r="B71" s="50" t="s">
        <v>253</v>
      </c>
      <c r="C71" s="51" t="s">
        <v>254</v>
      </c>
      <c r="D71" s="33" t="s">
        <v>249</v>
      </c>
      <c r="E71" s="48">
        <v>0</v>
      </c>
      <c r="F71" s="33">
        <v>2</v>
      </c>
      <c r="G71" s="49">
        <f t="shared" si="6"/>
        <v>0</v>
      </c>
      <c r="H71" s="49">
        <f t="shared" si="7"/>
        <v>0</v>
      </c>
    </row>
    <row r="72" ht="85.5" spans="1:8">
      <c r="A72" s="46">
        <v>5</v>
      </c>
      <c r="B72" s="50" t="s">
        <v>255</v>
      </c>
      <c r="C72" s="51" t="s">
        <v>256</v>
      </c>
      <c r="D72" s="33" t="s">
        <v>257</v>
      </c>
      <c r="E72" s="48">
        <v>0</v>
      </c>
      <c r="F72" s="33">
        <v>2</v>
      </c>
      <c r="G72" s="49">
        <f t="shared" si="6"/>
        <v>0</v>
      </c>
      <c r="H72" s="49">
        <f t="shared" si="7"/>
        <v>0</v>
      </c>
    </row>
    <row r="73" ht="114" spans="1:8">
      <c r="A73" s="46">
        <v>6</v>
      </c>
      <c r="B73" s="33" t="s">
        <v>258</v>
      </c>
      <c r="C73" s="51" t="s">
        <v>283</v>
      </c>
      <c r="D73" s="33" t="s">
        <v>257</v>
      </c>
      <c r="E73" s="48">
        <v>0</v>
      </c>
      <c r="F73" s="33">
        <v>2</v>
      </c>
      <c r="G73" s="49">
        <f t="shared" si="6"/>
        <v>0</v>
      </c>
      <c r="H73" s="49">
        <f t="shared" si="7"/>
        <v>0</v>
      </c>
    </row>
    <row r="74" ht="42.75" spans="1:8">
      <c r="A74" s="46">
        <v>7</v>
      </c>
      <c r="B74" s="33" t="s">
        <v>261</v>
      </c>
      <c r="C74" s="51" t="s">
        <v>262</v>
      </c>
      <c r="D74" s="33" t="s">
        <v>257</v>
      </c>
      <c r="E74" s="48">
        <v>0</v>
      </c>
      <c r="F74" s="33">
        <v>4</v>
      </c>
      <c r="G74" s="49">
        <f t="shared" si="6"/>
        <v>0</v>
      </c>
      <c r="H74" s="49">
        <f t="shared" si="7"/>
        <v>0</v>
      </c>
    </row>
    <row r="75" ht="42.75" spans="1:8">
      <c r="A75" s="46">
        <v>8</v>
      </c>
      <c r="B75" s="33" t="s">
        <v>263</v>
      </c>
      <c r="C75" s="51" t="s">
        <v>264</v>
      </c>
      <c r="D75" s="33" t="s">
        <v>249</v>
      </c>
      <c r="E75" s="48">
        <v>0</v>
      </c>
      <c r="F75" s="33">
        <v>1</v>
      </c>
      <c r="G75" s="49">
        <f t="shared" si="6"/>
        <v>0</v>
      </c>
      <c r="H75" s="49">
        <f t="shared" si="7"/>
        <v>0</v>
      </c>
    </row>
    <row r="76" ht="71.25" spans="1:8">
      <c r="A76" s="46">
        <v>9</v>
      </c>
      <c r="B76" s="33" t="s">
        <v>265</v>
      </c>
      <c r="C76" s="51" t="s">
        <v>266</v>
      </c>
      <c r="D76" s="33" t="s">
        <v>249</v>
      </c>
      <c r="E76" s="48">
        <v>0</v>
      </c>
      <c r="F76" s="33">
        <v>1</v>
      </c>
      <c r="G76" s="49">
        <f t="shared" si="6"/>
        <v>0</v>
      </c>
      <c r="H76" s="49">
        <f t="shared" si="7"/>
        <v>0</v>
      </c>
    </row>
    <row r="77" ht="57" spans="1:8">
      <c r="A77" s="46">
        <v>10</v>
      </c>
      <c r="B77" s="33" t="s">
        <v>267</v>
      </c>
      <c r="C77" s="51" t="s">
        <v>268</v>
      </c>
      <c r="D77" s="33" t="s">
        <v>269</v>
      </c>
      <c r="E77" s="48">
        <v>0</v>
      </c>
      <c r="F77" s="33">
        <v>1</v>
      </c>
      <c r="G77" s="49">
        <f t="shared" si="6"/>
        <v>0</v>
      </c>
      <c r="H77" s="49">
        <f t="shared" si="7"/>
        <v>0</v>
      </c>
    </row>
    <row r="78" ht="57" spans="1:8">
      <c r="A78" s="46">
        <v>11</v>
      </c>
      <c r="B78" s="33" t="s">
        <v>270</v>
      </c>
      <c r="C78" s="51" t="s">
        <v>271</v>
      </c>
      <c r="D78" s="33" t="s">
        <v>257</v>
      </c>
      <c r="E78" s="48">
        <v>0</v>
      </c>
      <c r="F78" s="33">
        <v>6</v>
      </c>
      <c r="G78" s="49">
        <f t="shared" si="6"/>
        <v>0</v>
      </c>
      <c r="H78" s="49">
        <f t="shared" si="7"/>
        <v>0</v>
      </c>
    </row>
    <row r="79" ht="71.25" spans="1:8">
      <c r="A79" s="46">
        <v>12</v>
      </c>
      <c r="B79" s="33" t="s">
        <v>272</v>
      </c>
      <c r="C79" s="51" t="s">
        <v>273</v>
      </c>
      <c r="D79" s="33" t="s">
        <v>249</v>
      </c>
      <c r="E79" s="48">
        <v>0</v>
      </c>
      <c r="F79" s="33">
        <v>2</v>
      </c>
      <c r="G79" s="49">
        <f t="shared" si="6"/>
        <v>0</v>
      </c>
      <c r="H79" s="49">
        <f t="shared" si="7"/>
        <v>0</v>
      </c>
    </row>
    <row r="80" ht="42.75" spans="1:8">
      <c r="A80" s="46">
        <v>13</v>
      </c>
      <c r="B80" s="33" t="s">
        <v>274</v>
      </c>
      <c r="C80" s="51" t="s">
        <v>275</v>
      </c>
      <c r="D80" s="33" t="s">
        <v>249</v>
      </c>
      <c r="E80" s="48">
        <v>0</v>
      </c>
      <c r="F80" s="33">
        <v>4</v>
      </c>
      <c r="G80" s="49">
        <f t="shared" si="6"/>
        <v>0</v>
      </c>
      <c r="H80" s="49">
        <f t="shared" si="7"/>
        <v>0</v>
      </c>
    </row>
    <row r="81" ht="30" spans="1:8">
      <c r="A81" s="46">
        <v>14</v>
      </c>
      <c r="B81" s="33" t="s">
        <v>276</v>
      </c>
      <c r="C81" s="51" t="s">
        <v>277</v>
      </c>
      <c r="D81" s="33" t="s">
        <v>249</v>
      </c>
      <c r="E81" s="48">
        <v>0</v>
      </c>
      <c r="F81" s="33">
        <v>4</v>
      </c>
      <c r="G81" s="49">
        <f t="shared" si="6"/>
        <v>0</v>
      </c>
      <c r="H81" s="49">
        <f t="shared" si="7"/>
        <v>0</v>
      </c>
    </row>
    <row r="82" ht="99.75" spans="1:8">
      <c r="A82" s="46">
        <v>15</v>
      </c>
      <c r="B82" s="33" t="s">
        <v>278</v>
      </c>
      <c r="C82" s="51" t="s">
        <v>279</v>
      </c>
      <c r="D82" s="33" t="s">
        <v>249</v>
      </c>
      <c r="E82" s="48">
        <v>0</v>
      </c>
      <c r="F82" s="33">
        <v>12</v>
      </c>
      <c r="G82" s="49">
        <f t="shared" si="6"/>
        <v>0</v>
      </c>
      <c r="H82" s="49">
        <f t="shared" si="7"/>
        <v>0</v>
      </c>
    </row>
    <row r="83" spans="1:8">
      <c r="A83" s="8" t="s">
        <v>201</v>
      </c>
      <c r="B83" s="8"/>
      <c r="C83" s="8"/>
      <c r="D83" s="8"/>
      <c r="E83" s="8"/>
      <c r="F83" s="8"/>
      <c r="G83" s="9">
        <f>TRUNC(SUM(H68:H82),2)</f>
        <v>0</v>
      </c>
      <c r="H83" s="9"/>
    </row>
    <row r="86" spans="1:8">
      <c r="A86" s="39" t="s">
        <v>237</v>
      </c>
      <c r="B86" s="40"/>
      <c r="C86" s="39"/>
      <c r="D86" s="41"/>
      <c r="E86" s="39"/>
      <c r="F86" s="39"/>
      <c r="G86" s="39"/>
      <c r="H86" s="39"/>
    </row>
    <row r="87" spans="1:8">
      <c r="A87" s="42" t="s">
        <v>288</v>
      </c>
      <c r="B87" s="43"/>
      <c r="C87" s="42"/>
      <c r="D87" s="44"/>
      <c r="E87" s="42"/>
      <c r="F87" s="42"/>
      <c r="G87" s="42"/>
      <c r="H87" s="42"/>
    </row>
    <row r="88" ht="60" spans="1:8">
      <c r="A88" s="45" t="s">
        <v>239</v>
      </c>
      <c r="B88" s="45" t="s">
        <v>240</v>
      </c>
      <c r="C88" s="45" t="s">
        <v>241</v>
      </c>
      <c r="D88" s="45" t="s">
        <v>242</v>
      </c>
      <c r="E88" s="45" t="s">
        <v>243</v>
      </c>
      <c r="F88" s="45" t="s">
        <v>244</v>
      </c>
      <c r="G88" s="45" t="s">
        <v>245</v>
      </c>
      <c r="H88" s="45" t="s">
        <v>246</v>
      </c>
    </row>
    <row r="89" ht="57" spans="1:8">
      <c r="A89" s="46">
        <v>1</v>
      </c>
      <c r="B89" s="33" t="s">
        <v>247</v>
      </c>
      <c r="C89" s="47" t="s">
        <v>248</v>
      </c>
      <c r="D89" s="33" t="s">
        <v>249</v>
      </c>
      <c r="E89" s="48">
        <v>0</v>
      </c>
      <c r="F89" s="33">
        <v>4</v>
      </c>
      <c r="G89" s="49">
        <f>TRUNC(F89*E89,2)</f>
        <v>0</v>
      </c>
      <c r="H89" s="49">
        <f>TRUNC(G89/12,2)</f>
        <v>0</v>
      </c>
    </row>
    <row r="90" ht="57" spans="1:8">
      <c r="A90" s="46">
        <v>2</v>
      </c>
      <c r="B90" s="33" t="s">
        <v>250</v>
      </c>
      <c r="C90" s="47" t="s">
        <v>251</v>
      </c>
      <c r="D90" s="33" t="s">
        <v>249</v>
      </c>
      <c r="E90" s="48">
        <v>0</v>
      </c>
      <c r="F90" s="33">
        <v>4</v>
      </c>
      <c r="G90" s="49">
        <f t="shared" ref="G90:G104" si="8">TRUNC(F90*E90,2)</f>
        <v>0</v>
      </c>
      <c r="H90" s="49">
        <f t="shared" ref="H90:H104" si="9">TRUNC(G90/12,2)</f>
        <v>0</v>
      </c>
    </row>
    <row r="91" ht="57" spans="1:8">
      <c r="A91" s="46">
        <v>3</v>
      </c>
      <c r="B91" s="33" t="s">
        <v>250</v>
      </c>
      <c r="C91" s="47" t="s">
        <v>252</v>
      </c>
      <c r="D91" s="33" t="s">
        <v>249</v>
      </c>
      <c r="E91" s="48">
        <v>0</v>
      </c>
      <c r="F91" s="33">
        <v>4</v>
      </c>
      <c r="G91" s="49">
        <f t="shared" si="8"/>
        <v>0</v>
      </c>
      <c r="H91" s="49">
        <f t="shared" si="9"/>
        <v>0</v>
      </c>
    </row>
    <row r="92" ht="42.75" spans="1:8">
      <c r="A92" s="46">
        <v>4</v>
      </c>
      <c r="B92" s="50" t="s">
        <v>253</v>
      </c>
      <c r="C92" s="47" t="s">
        <v>254</v>
      </c>
      <c r="D92" s="33" t="s">
        <v>249</v>
      </c>
      <c r="E92" s="48">
        <v>0</v>
      </c>
      <c r="F92" s="33">
        <v>2</v>
      </c>
      <c r="G92" s="49">
        <f t="shared" si="8"/>
        <v>0</v>
      </c>
      <c r="H92" s="49">
        <f t="shared" si="9"/>
        <v>0</v>
      </c>
    </row>
    <row r="93" ht="85.5" spans="1:8">
      <c r="A93" s="46">
        <v>5</v>
      </c>
      <c r="B93" s="50" t="s">
        <v>255</v>
      </c>
      <c r="C93" s="47" t="s">
        <v>256</v>
      </c>
      <c r="D93" s="33" t="s">
        <v>257</v>
      </c>
      <c r="E93" s="48">
        <v>0</v>
      </c>
      <c r="F93" s="33">
        <v>2</v>
      </c>
      <c r="G93" s="49">
        <f t="shared" si="8"/>
        <v>0</v>
      </c>
      <c r="H93" s="49">
        <f t="shared" si="9"/>
        <v>0</v>
      </c>
    </row>
    <row r="94" ht="57" spans="1:8">
      <c r="A94" s="46">
        <v>6</v>
      </c>
      <c r="B94" s="33" t="s">
        <v>258</v>
      </c>
      <c r="C94" s="47" t="s">
        <v>259</v>
      </c>
      <c r="D94" s="33" t="s">
        <v>257</v>
      </c>
      <c r="E94" s="48">
        <v>0</v>
      </c>
      <c r="F94" s="33">
        <v>2</v>
      </c>
      <c r="G94" s="49">
        <f t="shared" si="8"/>
        <v>0</v>
      </c>
      <c r="H94" s="49">
        <f t="shared" si="9"/>
        <v>0</v>
      </c>
    </row>
    <row r="95" ht="99.75" spans="1:8">
      <c r="A95" s="46">
        <v>7</v>
      </c>
      <c r="B95" s="33" t="s">
        <v>258</v>
      </c>
      <c r="C95" s="47" t="s">
        <v>260</v>
      </c>
      <c r="D95" s="33" t="s">
        <v>257</v>
      </c>
      <c r="E95" s="48">
        <v>0</v>
      </c>
      <c r="F95" s="33">
        <v>1</v>
      </c>
      <c r="G95" s="49">
        <f t="shared" si="8"/>
        <v>0</v>
      </c>
      <c r="H95" s="49">
        <f t="shared" si="9"/>
        <v>0</v>
      </c>
    </row>
    <row r="96" ht="42.75" spans="1:8">
      <c r="A96" s="46">
        <v>8</v>
      </c>
      <c r="B96" s="33" t="s">
        <v>261</v>
      </c>
      <c r="C96" s="47" t="s">
        <v>262</v>
      </c>
      <c r="D96" s="33" t="s">
        <v>257</v>
      </c>
      <c r="E96" s="48">
        <v>0</v>
      </c>
      <c r="F96" s="33">
        <v>4</v>
      </c>
      <c r="G96" s="49">
        <f t="shared" si="8"/>
        <v>0</v>
      </c>
      <c r="H96" s="49">
        <f t="shared" si="9"/>
        <v>0</v>
      </c>
    </row>
    <row r="97" ht="42.75" spans="1:8">
      <c r="A97" s="46">
        <v>9</v>
      </c>
      <c r="B97" s="33" t="s">
        <v>263</v>
      </c>
      <c r="C97" s="47" t="s">
        <v>264</v>
      </c>
      <c r="D97" s="33" t="s">
        <v>249</v>
      </c>
      <c r="E97" s="48">
        <v>0</v>
      </c>
      <c r="F97" s="33">
        <v>1</v>
      </c>
      <c r="G97" s="49">
        <f t="shared" si="8"/>
        <v>0</v>
      </c>
      <c r="H97" s="49">
        <f t="shared" si="9"/>
        <v>0</v>
      </c>
    </row>
    <row r="98" ht="71.25" spans="1:8">
      <c r="A98" s="46">
        <v>10</v>
      </c>
      <c r="B98" s="33" t="s">
        <v>265</v>
      </c>
      <c r="C98" s="47" t="s">
        <v>266</v>
      </c>
      <c r="D98" s="33" t="s">
        <v>249</v>
      </c>
      <c r="E98" s="48">
        <v>0</v>
      </c>
      <c r="F98" s="33">
        <v>1</v>
      </c>
      <c r="G98" s="49">
        <f t="shared" si="8"/>
        <v>0</v>
      </c>
      <c r="H98" s="49">
        <f t="shared" si="9"/>
        <v>0</v>
      </c>
    </row>
    <row r="99" ht="57" spans="1:8">
      <c r="A99" s="46">
        <v>11</v>
      </c>
      <c r="B99" s="33" t="s">
        <v>267</v>
      </c>
      <c r="C99" s="47" t="s">
        <v>268</v>
      </c>
      <c r="D99" s="33" t="s">
        <v>269</v>
      </c>
      <c r="E99" s="48">
        <v>0</v>
      </c>
      <c r="F99" s="33">
        <v>1</v>
      </c>
      <c r="G99" s="49">
        <f t="shared" si="8"/>
        <v>0</v>
      </c>
      <c r="H99" s="49">
        <f t="shared" si="9"/>
        <v>0</v>
      </c>
    </row>
    <row r="100" ht="57" spans="1:8">
      <c r="A100" s="46">
        <v>12</v>
      </c>
      <c r="B100" s="33" t="s">
        <v>270</v>
      </c>
      <c r="C100" s="47" t="s">
        <v>271</v>
      </c>
      <c r="D100" s="33" t="s">
        <v>257</v>
      </c>
      <c r="E100" s="48">
        <v>0</v>
      </c>
      <c r="F100" s="33">
        <v>6</v>
      </c>
      <c r="G100" s="49">
        <f t="shared" si="8"/>
        <v>0</v>
      </c>
      <c r="H100" s="49">
        <f t="shared" si="9"/>
        <v>0</v>
      </c>
    </row>
    <row r="101" ht="71.25" spans="1:8">
      <c r="A101" s="46">
        <v>13</v>
      </c>
      <c r="B101" s="33" t="s">
        <v>272</v>
      </c>
      <c r="C101" s="47" t="s">
        <v>273</v>
      </c>
      <c r="D101" s="33" t="s">
        <v>249</v>
      </c>
      <c r="E101" s="48">
        <v>0</v>
      </c>
      <c r="F101" s="33">
        <v>2</v>
      </c>
      <c r="G101" s="49">
        <f t="shared" si="8"/>
        <v>0</v>
      </c>
      <c r="H101" s="49">
        <f t="shared" si="9"/>
        <v>0</v>
      </c>
    </row>
    <row r="102" ht="42.75" spans="1:8">
      <c r="A102" s="46">
        <v>14</v>
      </c>
      <c r="B102" s="33" t="s">
        <v>274</v>
      </c>
      <c r="C102" s="47" t="s">
        <v>275</v>
      </c>
      <c r="D102" s="33" t="s">
        <v>249</v>
      </c>
      <c r="E102" s="48">
        <v>0</v>
      </c>
      <c r="F102" s="33">
        <v>4</v>
      </c>
      <c r="G102" s="49">
        <f t="shared" si="8"/>
        <v>0</v>
      </c>
      <c r="H102" s="49">
        <f t="shared" si="9"/>
        <v>0</v>
      </c>
    </row>
    <row r="103" ht="30" spans="1:8">
      <c r="A103" s="46">
        <v>15</v>
      </c>
      <c r="B103" s="33" t="s">
        <v>276</v>
      </c>
      <c r="C103" s="47" t="s">
        <v>277</v>
      </c>
      <c r="D103" s="33" t="s">
        <v>249</v>
      </c>
      <c r="E103" s="48">
        <v>0</v>
      </c>
      <c r="F103" s="33">
        <v>4</v>
      </c>
      <c r="G103" s="49">
        <f t="shared" si="8"/>
        <v>0</v>
      </c>
      <c r="H103" s="49">
        <f t="shared" si="9"/>
        <v>0</v>
      </c>
    </row>
    <row r="104" ht="99.75" spans="1:8">
      <c r="A104" s="46">
        <v>16</v>
      </c>
      <c r="B104" s="46" t="s">
        <v>278</v>
      </c>
      <c r="C104" s="47" t="s">
        <v>279</v>
      </c>
      <c r="D104" s="33" t="s">
        <v>249</v>
      </c>
      <c r="E104" s="48">
        <v>0</v>
      </c>
      <c r="F104" s="33">
        <v>12</v>
      </c>
      <c r="G104" s="49">
        <f t="shared" si="8"/>
        <v>0</v>
      </c>
      <c r="H104" s="49">
        <f t="shared" si="9"/>
        <v>0</v>
      </c>
    </row>
    <row r="105" spans="1:8">
      <c r="A105" s="8" t="s">
        <v>201</v>
      </c>
      <c r="B105" s="8"/>
      <c r="C105" s="8"/>
      <c r="D105" s="8"/>
      <c r="E105" s="8"/>
      <c r="F105" s="8"/>
      <c r="G105" s="9">
        <f>TRUNC(SUM(H89:H104),2)</f>
        <v>0</v>
      </c>
      <c r="H105" s="9"/>
    </row>
    <row r="108" spans="1:8">
      <c r="A108" s="39" t="s">
        <v>237</v>
      </c>
      <c r="B108" s="40"/>
      <c r="C108" s="39"/>
      <c r="D108" s="41"/>
      <c r="E108" s="39"/>
      <c r="F108" s="39"/>
      <c r="G108" s="39"/>
      <c r="H108" s="39"/>
    </row>
    <row r="109" spans="1:8">
      <c r="A109" s="42" t="s">
        <v>289</v>
      </c>
      <c r="B109" s="43"/>
      <c r="C109" s="42"/>
      <c r="D109" s="44"/>
      <c r="E109" s="42"/>
      <c r="F109" s="42"/>
      <c r="G109" s="42"/>
      <c r="H109" s="42"/>
    </row>
    <row r="110" ht="60" spans="1:8">
      <c r="A110" s="45" t="s">
        <v>239</v>
      </c>
      <c r="B110" s="45" t="s">
        <v>240</v>
      </c>
      <c r="C110" s="45" t="s">
        <v>241</v>
      </c>
      <c r="D110" s="45" t="s">
        <v>242</v>
      </c>
      <c r="E110" s="45" t="s">
        <v>243</v>
      </c>
      <c r="F110" s="45" t="s">
        <v>244</v>
      </c>
      <c r="G110" s="45" t="s">
        <v>245</v>
      </c>
      <c r="H110" s="45" t="s">
        <v>246</v>
      </c>
    </row>
    <row r="111" ht="57" spans="1:8">
      <c r="A111" s="46">
        <v>1</v>
      </c>
      <c r="B111" s="33" t="s">
        <v>247</v>
      </c>
      <c r="C111" s="51" t="s">
        <v>248</v>
      </c>
      <c r="D111" s="33" t="s">
        <v>249</v>
      </c>
      <c r="E111" s="48">
        <v>0</v>
      </c>
      <c r="F111" s="33">
        <v>4</v>
      </c>
      <c r="G111" s="49">
        <f>TRUNC(F111*E111,2)</f>
        <v>0</v>
      </c>
      <c r="H111" s="49">
        <f>TRUNC(G111/12,2)</f>
        <v>0</v>
      </c>
    </row>
    <row r="112" ht="57" spans="1:8">
      <c r="A112" s="46">
        <v>2</v>
      </c>
      <c r="B112" s="33" t="s">
        <v>250</v>
      </c>
      <c r="C112" s="51" t="s">
        <v>251</v>
      </c>
      <c r="D112" s="33" t="s">
        <v>249</v>
      </c>
      <c r="E112" s="48">
        <v>0</v>
      </c>
      <c r="F112" s="33">
        <v>4</v>
      </c>
      <c r="G112" s="49">
        <f t="shared" ref="G112:G123" si="10">TRUNC(F112*E112,2)</f>
        <v>0</v>
      </c>
      <c r="H112" s="49">
        <f t="shared" ref="H112:H123" si="11">TRUNC(G112/12,2)</f>
        <v>0</v>
      </c>
    </row>
    <row r="113" ht="60" spans="1:8">
      <c r="A113" s="46">
        <v>3</v>
      </c>
      <c r="B113" s="33" t="s">
        <v>250</v>
      </c>
      <c r="C113" s="52" t="s">
        <v>252</v>
      </c>
      <c r="D113" s="33" t="s">
        <v>249</v>
      </c>
      <c r="E113" s="48">
        <v>0</v>
      </c>
      <c r="F113" s="33">
        <v>4</v>
      </c>
      <c r="G113" s="49">
        <f t="shared" si="10"/>
        <v>0</v>
      </c>
      <c r="H113" s="49">
        <f t="shared" si="11"/>
        <v>0</v>
      </c>
    </row>
    <row r="114" ht="42.75" spans="1:8">
      <c r="A114" s="46">
        <v>4</v>
      </c>
      <c r="B114" s="50" t="s">
        <v>253</v>
      </c>
      <c r="C114" s="51" t="s">
        <v>254</v>
      </c>
      <c r="D114" s="33" t="s">
        <v>249</v>
      </c>
      <c r="E114" s="48">
        <v>0</v>
      </c>
      <c r="F114" s="33">
        <v>2</v>
      </c>
      <c r="G114" s="49">
        <f t="shared" si="10"/>
        <v>0</v>
      </c>
      <c r="H114" s="49">
        <f t="shared" si="11"/>
        <v>0</v>
      </c>
    </row>
    <row r="115" ht="85.5" spans="1:8">
      <c r="A115" s="46">
        <v>5</v>
      </c>
      <c r="B115" s="50" t="s">
        <v>255</v>
      </c>
      <c r="C115" s="51" t="s">
        <v>256</v>
      </c>
      <c r="D115" s="33" t="s">
        <v>257</v>
      </c>
      <c r="E115" s="48">
        <v>0</v>
      </c>
      <c r="F115" s="33">
        <v>2</v>
      </c>
      <c r="G115" s="49">
        <f t="shared" si="10"/>
        <v>0</v>
      </c>
      <c r="H115" s="49">
        <f t="shared" si="11"/>
        <v>0</v>
      </c>
    </row>
    <row r="116" ht="57" spans="1:8">
      <c r="A116" s="46">
        <v>6</v>
      </c>
      <c r="B116" s="33" t="s">
        <v>258</v>
      </c>
      <c r="C116" s="51" t="s">
        <v>259</v>
      </c>
      <c r="D116" s="33" t="s">
        <v>257</v>
      </c>
      <c r="E116" s="48">
        <v>0</v>
      </c>
      <c r="F116" s="33">
        <v>2</v>
      </c>
      <c r="G116" s="49">
        <f t="shared" si="10"/>
        <v>0</v>
      </c>
      <c r="H116" s="49">
        <f t="shared" si="11"/>
        <v>0</v>
      </c>
    </row>
    <row r="117" ht="99.75" spans="1:8">
      <c r="A117" s="46">
        <v>7</v>
      </c>
      <c r="B117" s="33" t="s">
        <v>258</v>
      </c>
      <c r="C117" s="51" t="s">
        <v>260</v>
      </c>
      <c r="D117" s="33" t="s">
        <v>257</v>
      </c>
      <c r="E117" s="48">
        <v>0</v>
      </c>
      <c r="F117" s="33">
        <v>1</v>
      </c>
      <c r="G117" s="49">
        <f t="shared" si="10"/>
        <v>0</v>
      </c>
      <c r="H117" s="49">
        <f t="shared" si="11"/>
        <v>0</v>
      </c>
    </row>
    <row r="118" ht="42.75" spans="1:8">
      <c r="A118" s="46">
        <v>8</v>
      </c>
      <c r="B118" s="33" t="s">
        <v>261</v>
      </c>
      <c r="C118" s="51" t="s">
        <v>262</v>
      </c>
      <c r="D118" s="33" t="s">
        <v>257</v>
      </c>
      <c r="E118" s="48">
        <v>0</v>
      </c>
      <c r="F118" s="33">
        <v>4</v>
      </c>
      <c r="G118" s="49">
        <f t="shared" si="10"/>
        <v>0</v>
      </c>
      <c r="H118" s="49">
        <f t="shared" si="11"/>
        <v>0</v>
      </c>
    </row>
    <row r="119" ht="42.75" spans="1:8">
      <c r="A119" s="46">
        <v>9</v>
      </c>
      <c r="B119" s="33" t="s">
        <v>263</v>
      </c>
      <c r="C119" s="51" t="s">
        <v>264</v>
      </c>
      <c r="D119" s="33" t="s">
        <v>249</v>
      </c>
      <c r="E119" s="48">
        <v>0</v>
      </c>
      <c r="F119" s="33">
        <v>1</v>
      </c>
      <c r="G119" s="49">
        <f t="shared" si="10"/>
        <v>0</v>
      </c>
      <c r="H119" s="49">
        <f t="shared" si="11"/>
        <v>0</v>
      </c>
    </row>
    <row r="120" ht="57" spans="1:8">
      <c r="A120" s="46">
        <v>10</v>
      </c>
      <c r="B120" s="33" t="s">
        <v>270</v>
      </c>
      <c r="C120" s="51" t="s">
        <v>271</v>
      </c>
      <c r="D120" s="33" t="s">
        <v>257</v>
      </c>
      <c r="E120" s="48">
        <v>0</v>
      </c>
      <c r="F120" s="33">
        <v>4</v>
      </c>
      <c r="G120" s="49">
        <f t="shared" si="10"/>
        <v>0</v>
      </c>
      <c r="H120" s="49">
        <f t="shared" si="11"/>
        <v>0</v>
      </c>
    </row>
    <row r="121" ht="71.25" spans="1:8">
      <c r="A121" s="46">
        <v>11</v>
      </c>
      <c r="B121" s="33" t="s">
        <v>272</v>
      </c>
      <c r="C121" s="51" t="s">
        <v>273</v>
      </c>
      <c r="D121" s="33" t="s">
        <v>249</v>
      </c>
      <c r="E121" s="48">
        <v>0</v>
      </c>
      <c r="F121" s="33">
        <v>2</v>
      </c>
      <c r="G121" s="49">
        <f t="shared" si="10"/>
        <v>0</v>
      </c>
      <c r="H121" s="49">
        <f t="shared" si="11"/>
        <v>0</v>
      </c>
    </row>
    <row r="122" ht="71.25" spans="1:8">
      <c r="A122" s="46">
        <v>12</v>
      </c>
      <c r="B122" s="33" t="s">
        <v>290</v>
      </c>
      <c r="C122" s="51" t="s">
        <v>291</v>
      </c>
      <c r="D122" s="33" t="s">
        <v>249</v>
      </c>
      <c r="E122" s="48">
        <v>0</v>
      </c>
      <c r="F122" s="33">
        <v>1</v>
      </c>
      <c r="G122" s="49">
        <f t="shared" si="10"/>
        <v>0</v>
      </c>
      <c r="H122" s="49">
        <f t="shared" si="11"/>
        <v>0</v>
      </c>
    </row>
    <row r="123" ht="30" spans="1:8">
      <c r="A123" s="46">
        <v>13</v>
      </c>
      <c r="B123" s="33" t="s">
        <v>276</v>
      </c>
      <c r="C123" s="51" t="s">
        <v>277</v>
      </c>
      <c r="D123" s="33" t="s">
        <v>249</v>
      </c>
      <c r="E123" s="48">
        <v>0</v>
      </c>
      <c r="F123" s="33">
        <v>4</v>
      </c>
      <c r="G123" s="49">
        <f t="shared" si="10"/>
        <v>0</v>
      </c>
      <c r="H123" s="49">
        <f t="shared" si="11"/>
        <v>0</v>
      </c>
    </row>
    <row r="124" spans="1:8">
      <c r="A124" s="8" t="s">
        <v>201</v>
      </c>
      <c r="B124" s="8"/>
      <c r="C124" s="8"/>
      <c r="D124" s="8"/>
      <c r="E124" s="8"/>
      <c r="F124" s="8"/>
      <c r="G124" s="9">
        <f>TRUNC(SUM(H111:H123),2)</f>
        <v>0</v>
      </c>
      <c r="H124" s="9"/>
    </row>
    <row r="127" spans="1:8">
      <c r="A127" s="39" t="s">
        <v>237</v>
      </c>
      <c r="B127" s="40"/>
      <c r="C127" s="39"/>
      <c r="D127" s="41"/>
      <c r="E127" s="39"/>
      <c r="F127" s="39"/>
      <c r="G127" s="39"/>
      <c r="H127" s="39"/>
    </row>
    <row r="128" spans="1:8">
      <c r="A128" s="42" t="s">
        <v>292</v>
      </c>
      <c r="B128" s="43"/>
      <c r="C128" s="42"/>
      <c r="D128" s="44"/>
      <c r="E128" s="42"/>
      <c r="F128" s="42"/>
      <c r="G128" s="42"/>
      <c r="H128" s="42"/>
    </row>
    <row r="129" ht="60" spans="1:8">
      <c r="A129" s="45" t="s">
        <v>239</v>
      </c>
      <c r="B129" s="45" t="s">
        <v>240</v>
      </c>
      <c r="C129" s="45" t="s">
        <v>241</v>
      </c>
      <c r="D129" s="45" t="s">
        <v>242</v>
      </c>
      <c r="E129" s="45" t="s">
        <v>243</v>
      </c>
      <c r="F129" s="45" t="s">
        <v>244</v>
      </c>
      <c r="G129" s="45" t="s">
        <v>245</v>
      </c>
      <c r="H129" s="45" t="s">
        <v>246</v>
      </c>
    </row>
    <row r="130" ht="57" spans="1:8">
      <c r="A130" s="46">
        <v>1</v>
      </c>
      <c r="B130" s="33" t="s">
        <v>247</v>
      </c>
      <c r="C130" s="51" t="s">
        <v>248</v>
      </c>
      <c r="D130" s="33" t="s">
        <v>249</v>
      </c>
      <c r="E130" s="48">
        <v>0</v>
      </c>
      <c r="F130" s="33">
        <v>4</v>
      </c>
      <c r="G130" s="49">
        <f>TRUNC(F130*E130,2)</f>
        <v>0</v>
      </c>
      <c r="H130" s="49">
        <f>TRUNC(G130/12,2)</f>
        <v>0</v>
      </c>
    </row>
    <row r="131" ht="57" spans="1:8">
      <c r="A131" s="46">
        <v>2</v>
      </c>
      <c r="B131" s="33" t="s">
        <v>250</v>
      </c>
      <c r="C131" s="51" t="s">
        <v>251</v>
      </c>
      <c r="D131" s="33" t="s">
        <v>249</v>
      </c>
      <c r="E131" s="48">
        <v>0</v>
      </c>
      <c r="F131" s="33">
        <v>4</v>
      </c>
      <c r="G131" s="49">
        <f t="shared" ref="G131:G140" si="12">TRUNC(F131*E131,2)</f>
        <v>0</v>
      </c>
      <c r="H131" s="49">
        <f t="shared" ref="H131:H141" si="13">TRUNC(G131/12,2)</f>
        <v>0</v>
      </c>
    </row>
    <row r="132" ht="57" spans="1:8">
      <c r="A132" s="46">
        <v>3</v>
      </c>
      <c r="B132" s="50" t="s">
        <v>250</v>
      </c>
      <c r="C132" s="51" t="s">
        <v>252</v>
      </c>
      <c r="D132" s="50" t="s">
        <v>249</v>
      </c>
      <c r="E132" s="48">
        <v>0</v>
      </c>
      <c r="F132" s="33">
        <v>4</v>
      </c>
      <c r="G132" s="49">
        <f t="shared" si="12"/>
        <v>0</v>
      </c>
      <c r="H132" s="49">
        <f t="shared" si="13"/>
        <v>0</v>
      </c>
    </row>
    <row r="133" ht="85.5" spans="1:8">
      <c r="A133" s="46">
        <v>4</v>
      </c>
      <c r="B133" s="50" t="s">
        <v>255</v>
      </c>
      <c r="C133" s="51" t="s">
        <v>256</v>
      </c>
      <c r="D133" s="33" t="s">
        <v>257</v>
      </c>
      <c r="E133" s="48">
        <v>0</v>
      </c>
      <c r="F133" s="33">
        <v>2</v>
      </c>
      <c r="G133" s="49">
        <f t="shared" si="12"/>
        <v>0</v>
      </c>
      <c r="H133" s="49">
        <f t="shared" si="13"/>
        <v>0</v>
      </c>
    </row>
    <row r="134" ht="57" spans="1:8">
      <c r="A134" s="46">
        <v>5</v>
      </c>
      <c r="B134" s="33" t="s">
        <v>258</v>
      </c>
      <c r="C134" s="51" t="s">
        <v>259</v>
      </c>
      <c r="D134" s="33" t="s">
        <v>257</v>
      </c>
      <c r="E134" s="48">
        <v>0</v>
      </c>
      <c r="F134" s="33">
        <v>2</v>
      </c>
      <c r="G134" s="49">
        <f t="shared" si="12"/>
        <v>0</v>
      </c>
      <c r="H134" s="49">
        <f t="shared" si="13"/>
        <v>0</v>
      </c>
    </row>
    <row r="135" ht="42.75" spans="1:8">
      <c r="A135" s="46">
        <v>6</v>
      </c>
      <c r="B135" s="33" t="s">
        <v>261</v>
      </c>
      <c r="C135" s="51" t="s">
        <v>262</v>
      </c>
      <c r="D135" s="33" t="s">
        <v>257</v>
      </c>
      <c r="E135" s="48">
        <v>0</v>
      </c>
      <c r="F135" s="33">
        <v>4</v>
      </c>
      <c r="G135" s="49">
        <f t="shared" si="12"/>
        <v>0</v>
      </c>
      <c r="H135" s="49">
        <f t="shared" si="13"/>
        <v>0</v>
      </c>
    </row>
    <row r="136" ht="42.75" spans="1:8">
      <c r="A136" s="46">
        <v>7</v>
      </c>
      <c r="B136" s="33" t="s">
        <v>263</v>
      </c>
      <c r="C136" s="51" t="s">
        <v>264</v>
      </c>
      <c r="D136" s="33" t="s">
        <v>249</v>
      </c>
      <c r="E136" s="48">
        <v>0</v>
      </c>
      <c r="F136" s="33">
        <v>1</v>
      </c>
      <c r="G136" s="49">
        <f t="shared" si="12"/>
        <v>0</v>
      </c>
      <c r="H136" s="49">
        <f t="shared" si="13"/>
        <v>0</v>
      </c>
    </row>
    <row r="137" ht="57" spans="1:8">
      <c r="A137" s="46">
        <v>8</v>
      </c>
      <c r="B137" s="33" t="s">
        <v>270</v>
      </c>
      <c r="C137" s="51" t="s">
        <v>271</v>
      </c>
      <c r="D137" s="33" t="s">
        <v>257</v>
      </c>
      <c r="E137" s="48">
        <v>0</v>
      </c>
      <c r="F137" s="33">
        <v>6</v>
      </c>
      <c r="G137" s="49">
        <f t="shared" si="12"/>
        <v>0</v>
      </c>
      <c r="H137" s="49">
        <f t="shared" si="13"/>
        <v>0</v>
      </c>
    </row>
    <row r="138" ht="71.25" spans="1:8">
      <c r="A138" s="46">
        <v>9</v>
      </c>
      <c r="B138" s="33" t="s">
        <v>272</v>
      </c>
      <c r="C138" s="51" t="s">
        <v>273</v>
      </c>
      <c r="D138" s="33" t="s">
        <v>249</v>
      </c>
      <c r="E138" s="48">
        <v>0</v>
      </c>
      <c r="F138" s="33">
        <v>2</v>
      </c>
      <c r="G138" s="49">
        <f t="shared" si="12"/>
        <v>0</v>
      </c>
      <c r="H138" s="49">
        <f t="shared" si="13"/>
        <v>0</v>
      </c>
    </row>
    <row r="139" ht="42.75" spans="1:8">
      <c r="A139" s="46">
        <v>10</v>
      </c>
      <c r="B139" s="33" t="s">
        <v>274</v>
      </c>
      <c r="C139" s="51" t="s">
        <v>275</v>
      </c>
      <c r="D139" s="33" t="s">
        <v>249</v>
      </c>
      <c r="E139" s="48">
        <v>0</v>
      </c>
      <c r="F139" s="33">
        <v>4</v>
      </c>
      <c r="G139" s="49">
        <f t="shared" si="12"/>
        <v>0</v>
      </c>
      <c r="H139" s="49">
        <f t="shared" si="13"/>
        <v>0</v>
      </c>
    </row>
    <row r="140" ht="99.75" spans="1:8">
      <c r="A140" s="46">
        <v>11</v>
      </c>
      <c r="B140" s="33" t="s">
        <v>293</v>
      </c>
      <c r="C140" s="51" t="s">
        <v>294</v>
      </c>
      <c r="D140" s="33" t="s">
        <v>249</v>
      </c>
      <c r="E140" s="48">
        <v>0</v>
      </c>
      <c r="F140" s="33">
        <v>1</v>
      </c>
      <c r="G140" s="49">
        <f t="shared" si="12"/>
        <v>0</v>
      </c>
      <c r="H140" s="49">
        <f t="shared" si="13"/>
        <v>0</v>
      </c>
    </row>
    <row r="141" spans="1:8">
      <c r="A141" s="8" t="s">
        <v>201</v>
      </c>
      <c r="B141" s="8"/>
      <c r="C141" s="8"/>
      <c r="D141" s="8"/>
      <c r="E141" s="8"/>
      <c r="F141" s="8"/>
      <c r="G141" s="9">
        <f>TRUNC(SUM(H130:H140),2)</f>
        <v>0</v>
      </c>
      <c r="H141" s="9"/>
    </row>
    <row r="146" spans="8:8">
      <c r="H146" s="49"/>
    </row>
  </sheetData>
  <mergeCells count="28">
    <mergeCell ref="A1:H1"/>
    <mergeCell ref="A2:H2"/>
    <mergeCell ref="A20:F20"/>
    <mergeCell ref="G20:H20"/>
    <mergeCell ref="A23:H23"/>
    <mergeCell ref="A24:H24"/>
    <mergeCell ref="A42:F42"/>
    <mergeCell ref="G42:H42"/>
    <mergeCell ref="A45:H45"/>
    <mergeCell ref="A46:H46"/>
    <mergeCell ref="A63:F63"/>
    <mergeCell ref="G63:H63"/>
    <mergeCell ref="A65:H65"/>
    <mergeCell ref="A66:H66"/>
    <mergeCell ref="A83:F83"/>
    <mergeCell ref="G83:H83"/>
    <mergeCell ref="A86:H86"/>
    <mergeCell ref="A87:H87"/>
    <mergeCell ref="A105:F105"/>
    <mergeCell ref="G105:H105"/>
    <mergeCell ref="A108:H108"/>
    <mergeCell ref="A109:H109"/>
    <mergeCell ref="A124:F124"/>
    <mergeCell ref="G124:H124"/>
    <mergeCell ref="A127:H127"/>
    <mergeCell ref="A128:H128"/>
    <mergeCell ref="A141:F141"/>
    <mergeCell ref="G141:H141"/>
  </mergeCells>
  <pageMargins left="0.75" right="0.75" top="1" bottom="1" header="0.5" footer="0.5"/>
  <pageSetup paperSize="9" orientation="portrait"/>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J22" sqref="J22"/>
    </sheetView>
  </sheetViews>
  <sheetFormatPr defaultColWidth="9.14285714285714" defaultRowHeight="15" outlineLevelCol="5"/>
  <cols>
    <col min="2" max="2" width="57.2857142857143" customWidth="1"/>
    <col min="3" max="3" width="18.5714285714286" customWidth="1"/>
    <col min="4" max="4" width="17.5714285714286" customWidth="1"/>
    <col min="5" max="5" width="10.7142857142857" customWidth="1"/>
    <col min="6" max="6" width="9.71428571428571"/>
  </cols>
  <sheetData>
    <row r="1" spans="1:6">
      <c r="A1" s="28" t="s">
        <v>295</v>
      </c>
      <c r="B1" s="28"/>
      <c r="C1" s="28"/>
      <c r="D1" s="28"/>
      <c r="E1" s="28"/>
      <c r="F1" s="28"/>
    </row>
    <row r="2" ht="30" customHeight="1" spans="1:6">
      <c r="A2" s="29" t="s">
        <v>239</v>
      </c>
      <c r="B2" s="29" t="s">
        <v>241</v>
      </c>
      <c r="C2" s="29" t="s">
        <v>242</v>
      </c>
      <c r="D2" s="29" t="s">
        <v>244</v>
      </c>
      <c r="E2" s="29" t="s">
        <v>216</v>
      </c>
      <c r="F2" s="29" t="s">
        <v>217</v>
      </c>
    </row>
    <row r="3" spans="1:6">
      <c r="A3" s="29"/>
      <c r="B3" s="29"/>
      <c r="C3" s="29"/>
      <c r="D3" s="29"/>
      <c r="E3" s="29"/>
      <c r="F3" s="29"/>
    </row>
    <row r="4" spans="1:6">
      <c r="A4" s="29"/>
      <c r="B4" s="29"/>
      <c r="C4" s="29"/>
      <c r="D4" s="29"/>
      <c r="E4" s="29"/>
      <c r="F4" s="29"/>
    </row>
    <row r="5" customHeight="1" spans="1:4">
      <c r="A5" s="30">
        <v>1</v>
      </c>
      <c r="B5" s="31" t="s">
        <v>296</v>
      </c>
      <c r="C5" s="31"/>
      <c r="D5" s="31"/>
    </row>
    <row r="6" spans="1:6">
      <c r="A6" s="30"/>
      <c r="B6" s="32" t="s">
        <v>297</v>
      </c>
      <c r="C6" s="33" t="s">
        <v>249</v>
      </c>
      <c r="D6" s="34">
        <v>1</v>
      </c>
      <c r="E6" s="6">
        <v>0</v>
      </c>
      <c r="F6" s="6">
        <f>TRUNC(E6*D6,2)</f>
        <v>0</v>
      </c>
    </row>
    <row r="7" spans="1:6">
      <c r="A7" s="30"/>
      <c r="B7" s="32" t="s">
        <v>298</v>
      </c>
      <c r="C7" s="33" t="s">
        <v>249</v>
      </c>
      <c r="D7" s="34">
        <v>1</v>
      </c>
      <c r="E7" s="6">
        <v>0</v>
      </c>
      <c r="F7" s="6">
        <f t="shared" ref="F7:F18" si="0">TRUNC(E7*D7,2)</f>
        <v>0</v>
      </c>
    </row>
    <row r="8" spans="1:6">
      <c r="A8" s="30"/>
      <c r="B8" s="32" t="s">
        <v>299</v>
      </c>
      <c r="C8" s="33" t="s">
        <v>300</v>
      </c>
      <c r="D8" s="34">
        <v>1</v>
      </c>
      <c r="E8" s="6">
        <v>0</v>
      </c>
      <c r="F8" s="6">
        <f t="shared" si="0"/>
        <v>0</v>
      </c>
    </row>
    <row r="9" spans="1:6">
      <c r="A9" s="30"/>
      <c r="B9" s="32" t="s">
        <v>301</v>
      </c>
      <c r="C9" s="33" t="s">
        <v>300</v>
      </c>
      <c r="D9" s="34">
        <v>1</v>
      </c>
      <c r="E9" s="6">
        <v>0</v>
      </c>
      <c r="F9" s="6">
        <f t="shared" si="0"/>
        <v>0</v>
      </c>
    </row>
    <row r="10" spans="1:6">
      <c r="A10" s="30"/>
      <c r="B10" s="32" t="s">
        <v>302</v>
      </c>
      <c r="C10" s="33" t="s">
        <v>303</v>
      </c>
      <c r="D10" s="34">
        <v>10</v>
      </c>
      <c r="E10" s="6">
        <v>0</v>
      </c>
      <c r="F10" s="6">
        <f t="shared" si="0"/>
        <v>0</v>
      </c>
    </row>
    <row r="11" spans="1:6">
      <c r="A11" s="30"/>
      <c r="B11" s="32" t="s">
        <v>304</v>
      </c>
      <c r="C11" s="33" t="s">
        <v>305</v>
      </c>
      <c r="D11" s="34">
        <v>2</v>
      </c>
      <c r="E11" s="6">
        <v>0</v>
      </c>
      <c r="F11" s="6">
        <f t="shared" si="0"/>
        <v>0</v>
      </c>
    </row>
    <row r="12" spans="1:6">
      <c r="A12" s="30"/>
      <c r="B12" s="32" t="s">
        <v>306</v>
      </c>
      <c r="C12" s="33" t="s">
        <v>305</v>
      </c>
      <c r="D12" s="34">
        <v>5</v>
      </c>
      <c r="E12" s="6">
        <v>0</v>
      </c>
      <c r="F12" s="6">
        <f t="shared" si="0"/>
        <v>0</v>
      </c>
    </row>
    <row r="13" spans="1:6">
      <c r="A13" s="30"/>
      <c r="B13" s="32" t="s">
        <v>307</v>
      </c>
      <c r="C13" s="33" t="s">
        <v>308</v>
      </c>
      <c r="D13" s="34">
        <v>2</v>
      </c>
      <c r="E13" s="6">
        <v>0</v>
      </c>
      <c r="F13" s="6">
        <f t="shared" si="0"/>
        <v>0</v>
      </c>
    </row>
    <row r="14" spans="1:6">
      <c r="A14" s="30"/>
      <c r="B14" s="32" t="s">
        <v>309</v>
      </c>
      <c r="C14" s="33" t="s">
        <v>308</v>
      </c>
      <c r="D14" s="34">
        <v>2</v>
      </c>
      <c r="E14" s="6">
        <v>0</v>
      </c>
      <c r="F14" s="6">
        <f t="shared" si="0"/>
        <v>0</v>
      </c>
    </row>
    <row r="15" ht="30" spans="1:6">
      <c r="A15" s="33">
        <v>2</v>
      </c>
      <c r="B15" s="32" t="s">
        <v>310</v>
      </c>
      <c r="C15" s="33" t="s">
        <v>305</v>
      </c>
      <c r="D15" s="33">
        <v>1</v>
      </c>
      <c r="E15" s="6">
        <v>0</v>
      </c>
      <c r="F15" s="6">
        <f t="shared" si="0"/>
        <v>0</v>
      </c>
    </row>
    <row r="16" spans="1:6">
      <c r="A16" s="33">
        <v>3</v>
      </c>
      <c r="B16" s="32" t="s">
        <v>311</v>
      </c>
      <c r="C16" s="33" t="s">
        <v>257</v>
      </c>
      <c r="D16" s="34">
        <v>1</v>
      </c>
      <c r="E16" s="6">
        <v>0</v>
      </c>
      <c r="F16" s="6">
        <f t="shared" si="0"/>
        <v>0</v>
      </c>
    </row>
    <row r="17" spans="1:6">
      <c r="A17" s="33">
        <v>4</v>
      </c>
      <c r="B17" s="32" t="s">
        <v>312</v>
      </c>
      <c r="C17" s="33" t="s">
        <v>249</v>
      </c>
      <c r="D17" s="34">
        <v>3</v>
      </c>
      <c r="E17" s="6">
        <v>0</v>
      </c>
      <c r="F17" s="6">
        <f t="shared" si="0"/>
        <v>0</v>
      </c>
    </row>
    <row r="18" spans="1:6">
      <c r="A18" s="33">
        <v>5</v>
      </c>
      <c r="B18" s="32" t="s">
        <v>313</v>
      </c>
      <c r="C18" s="33" t="s">
        <v>249</v>
      </c>
      <c r="D18" s="34">
        <v>6</v>
      </c>
      <c r="E18" s="6">
        <v>0</v>
      </c>
      <c r="F18" s="6">
        <f t="shared" si="0"/>
        <v>0</v>
      </c>
    </row>
    <row r="19" spans="1:6">
      <c r="A19" s="8" t="s">
        <v>217</v>
      </c>
      <c r="B19" s="8"/>
      <c r="C19" s="8"/>
      <c r="D19" s="8"/>
      <c r="E19" s="9">
        <f>TRUNC(SUM(F6:F18),2)</f>
        <v>0</v>
      </c>
      <c r="F19" s="9"/>
    </row>
    <row r="20" spans="1:6">
      <c r="A20" s="28" t="s">
        <v>314</v>
      </c>
      <c r="B20" s="28"/>
      <c r="C20" s="28"/>
      <c r="D20" s="28"/>
      <c r="E20" s="35">
        <v>11</v>
      </c>
      <c r="F20" s="35"/>
    </row>
    <row r="21" spans="1:6">
      <c r="A21" s="28" t="s">
        <v>315</v>
      </c>
      <c r="B21" s="28"/>
      <c r="C21" s="28"/>
      <c r="D21" s="28"/>
      <c r="E21" s="36">
        <f>TRUNC((E19/E20)/12,2)</f>
        <v>0</v>
      </c>
      <c r="F21" s="36"/>
    </row>
  </sheetData>
  <mergeCells count="15">
    <mergeCell ref="A1:F1"/>
    <mergeCell ref="B5:D5"/>
    <mergeCell ref="A19:D19"/>
    <mergeCell ref="E19:F19"/>
    <mergeCell ref="A20:D20"/>
    <mergeCell ref="E20:F20"/>
    <mergeCell ref="A21:D21"/>
    <mergeCell ref="E21:F21"/>
    <mergeCell ref="A2:A4"/>
    <mergeCell ref="A5:A14"/>
    <mergeCell ref="B2:B4"/>
    <mergeCell ref="C2:C4"/>
    <mergeCell ref="D2:D4"/>
    <mergeCell ref="E2:E4"/>
    <mergeCell ref="F2:F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7"/>
  <sheetViews>
    <sheetView workbookViewId="0">
      <selection activeCell="E85" sqref="E85:F85"/>
    </sheetView>
  </sheetViews>
  <sheetFormatPr defaultColWidth="9.14285714285714" defaultRowHeight="15" outlineLevelCol="5"/>
  <cols>
    <col min="1" max="1" width="5.42857142857143" customWidth="1"/>
    <col min="2" max="2" width="54" customWidth="1"/>
    <col min="3" max="3" width="11.7142857142857" customWidth="1"/>
    <col min="4" max="5" width="13" customWidth="1"/>
    <col min="6" max="6" width="16" customWidth="1"/>
    <col min="7" max="7" width="11.4285714285714"/>
  </cols>
  <sheetData>
    <row r="1" spans="1:6">
      <c r="A1" s="1" t="s">
        <v>316</v>
      </c>
      <c r="B1" s="1"/>
      <c r="C1" s="1"/>
      <c r="D1" s="1"/>
      <c r="E1" s="1"/>
      <c r="F1" s="1"/>
    </row>
    <row r="2" ht="30" spans="1:6">
      <c r="A2" s="2" t="s">
        <v>239</v>
      </c>
      <c r="B2" s="2" t="s">
        <v>241</v>
      </c>
      <c r="C2" s="2" t="s">
        <v>242</v>
      </c>
      <c r="D2" s="2" t="s">
        <v>317</v>
      </c>
      <c r="E2" s="2" t="s">
        <v>216</v>
      </c>
      <c r="F2" s="2" t="s">
        <v>217</v>
      </c>
    </row>
    <row r="3" spans="1:6">
      <c r="A3" s="3">
        <v>1</v>
      </c>
      <c r="B3" s="4" t="s">
        <v>318</v>
      </c>
      <c r="C3" s="3" t="s">
        <v>319</v>
      </c>
      <c r="D3" s="3">
        <v>2</v>
      </c>
      <c r="E3" s="5">
        <v>0</v>
      </c>
      <c r="F3" s="6">
        <f>TRUNC(E3*D3,2)</f>
        <v>0</v>
      </c>
    </row>
    <row r="4" spans="1:6">
      <c r="A4" s="3">
        <v>2</v>
      </c>
      <c r="B4" s="4" t="s">
        <v>320</v>
      </c>
      <c r="C4" s="3" t="s">
        <v>319</v>
      </c>
      <c r="D4" s="3">
        <v>2</v>
      </c>
      <c r="E4" s="5">
        <v>0</v>
      </c>
      <c r="F4" s="6">
        <f t="shared" ref="F4:F35" si="0">TRUNC(E4*D4,2)</f>
        <v>0</v>
      </c>
    </row>
    <row r="5" spans="1:6">
      <c r="A5" s="3">
        <v>3</v>
      </c>
      <c r="B5" s="4" t="s">
        <v>321</v>
      </c>
      <c r="C5" s="3" t="s">
        <v>319</v>
      </c>
      <c r="D5" s="3">
        <v>2</v>
      </c>
      <c r="E5" s="5">
        <v>0</v>
      </c>
      <c r="F5" s="6">
        <f t="shared" si="0"/>
        <v>0</v>
      </c>
    </row>
    <row r="6" spans="1:6">
      <c r="A6" s="3">
        <v>4</v>
      </c>
      <c r="B6" s="4" t="s">
        <v>322</v>
      </c>
      <c r="C6" s="3" t="s">
        <v>319</v>
      </c>
      <c r="D6" s="3">
        <v>2</v>
      </c>
      <c r="E6" s="5">
        <v>0</v>
      </c>
      <c r="F6" s="6">
        <f t="shared" si="0"/>
        <v>0</v>
      </c>
    </row>
    <row r="7" spans="1:6">
      <c r="A7" s="3">
        <v>5</v>
      </c>
      <c r="B7" s="4" t="s">
        <v>323</v>
      </c>
      <c r="C7" s="3" t="s">
        <v>319</v>
      </c>
      <c r="D7" s="3">
        <v>2</v>
      </c>
      <c r="E7" s="5">
        <v>0</v>
      </c>
      <c r="F7" s="6">
        <f t="shared" si="0"/>
        <v>0</v>
      </c>
    </row>
    <row r="8" spans="1:6">
      <c r="A8" s="3">
        <v>6</v>
      </c>
      <c r="B8" s="4" t="s">
        <v>324</v>
      </c>
      <c r="C8" s="3" t="s">
        <v>319</v>
      </c>
      <c r="D8" s="3">
        <v>2</v>
      </c>
      <c r="E8" s="5">
        <v>0</v>
      </c>
      <c r="F8" s="6">
        <f t="shared" si="0"/>
        <v>0</v>
      </c>
    </row>
    <row r="9" spans="1:6">
      <c r="A9" s="3">
        <v>7</v>
      </c>
      <c r="B9" s="4" t="s">
        <v>325</v>
      </c>
      <c r="C9" s="3" t="s">
        <v>319</v>
      </c>
      <c r="D9" s="3">
        <v>2</v>
      </c>
      <c r="E9" s="5">
        <v>0</v>
      </c>
      <c r="F9" s="6">
        <f t="shared" si="0"/>
        <v>0</v>
      </c>
    </row>
    <row r="10" spans="1:6">
      <c r="A10" s="3">
        <v>8</v>
      </c>
      <c r="B10" s="4" t="s">
        <v>326</v>
      </c>
      <c r="C10" s="3" t="s">
        <v>319</v>
      </c>
      <c r="D10" s="3">
        <v>2</v>
      </c>
      <c r="E10" s="5">
        <v>0</v>
      </c>
      <c r="F10" s="6">
        <f t="shared" si="0"/>
        <v>0</v>
      </c>
    </row>
    <row r="11" spans="1:6">
      <c r="A11" s="3">
        <v>9</v>
      </c>
      <c r="B11" s="4" t="s">
        <v>327</v>
      </c>
      <c r="C11" s="3" t="s">
        <v>319</v>
      </c>
      <c r="D11" s="3">
        <v>2</v>
      </c>
      <c r="E11" s="5">
        <v>0</v>
      </c>
      <c r="F11" s="6">
        <f t="shared" si="0"/>
        <v>0</v>
      </c>
    </row>
    <row r="12" spans="1:6">
      <c r="A12" s="3">
        <v>10</v>
      </c>
      <c r="B12" s="4" t="s">
        <v>328</v>
      </c>
      <c r="C12" s="3" t="s">
        <v>319</v>
      </c>
      <c r="D12" s="3">
        <v>2</v>
      </c>
      <c r="E12" s="5">
        <v>0</v>
      </c>
      <c r="F12" s="6">
        <f t="shared" si="0"/>
        <v>0</v>
      </c>
    </row>
    <row r="13" spans="1:6">
      <c r="A13" s="3">
        <v>11</v>
      </c>
      <c r="B13" s="4" t="s">
        <v>329</v>
      </c>
      <c r="C13" s="3" t="s">
        <v>319</v>
      </c>
      <c r="D13" s="3">
        <v>1</v>
      </c>
      <c r="E13" s="5">
        <v>0</v>
      </c>
      <c r="F13" s="6">
        <f t="shared" si="0"/>
        <v>0</v>
      </c>
    </row>
    <row r="14" spans="1:6">
      <c r="A14" s="3">
        <v>12</v>
      </c>
      <c r="B14" s="4" t="s">
        <v>330</v>
      </c>
      <c r="C14" s="3" t="s">
        <v>319</v>
      </c>
      <c r="D14" s="3">
        <v>2</v>
      </c>
      <c r="E14" s="5">
        <v>0</v>
      </c>
      <c r="F14" s="6">
        <f t="shared" si="0"/>
        <v>0</v>
      </c>
    </row>
    <row r="15" spans="1:6">
      <c r="A15" s="3">
        <v>13</v>
      </c>
      <c r="B15" s="4" t="s">
        <v>331</v>
      </c>
      <c r="C15" s="3" t="s">
        <v>319</v>
      </c>
      <c r="D15" s="3">
        <v>1</v>
      </c>
      <c r="E15" s="5">
        <v>0</v>
      </c>
      <c r="F15" s="6">
        <f t="shared" si="0"/>
        <v>0</v>
      </c>
    </row>
    <row r="16" spans="1:6">
      <c r="A16" s="3">
        <v>14</v>
      </c>
      <c r="B16" s="4" t="s">
        <v>332</v>
      </c>
      <c r="C16" s="3" t="s">
        <v>319</v>
      </c>
      <c r="D16" s="3">
        <v>1</v>
      </c>
      <c r="E16" s="5">
        <v>0</v>
      </c>
      <c r="F16" s="6">
        <f t="shared" si="0"/>
        <v>0</v>
      </c>
    </row>
    <row r="17" spans="1:6">
      <c r="A17" s="3">
        <v>15</v>
      </c>
      <c r="B17" s="4" t="s">
        <v>333</v>
      </c>
      <c r="C17" s="3" t="s">
        <v>319</v>
      </c>
      <c r="D17" s="3">
        <v>2</v>
      </c>
      <c r="E17" s="5">
        <v>0</v>
      </c>
      <c r="F17" s="6">
        <f t="shared" si="0"/>
        <v>0</v>
      </c>
    </row>
    <row r="18" spans="1:6">
      <c r="A18" s="3">
        <v>16</v>
      </c>
      <c r="B18" s="4" t="s">
        <v>334</v>
      </c>
      <c r="C18" s="3" t="s">
        <v>319</v>
      </c>
      <c r="D18" s="3">
        <v>2</v>
      </c>
      <c r="E18" s="5">
        <v>0</v>
      </c>
      <c r="F18" s="6">
        <f t="shared" si="0"/>
        <v>0</v>
      </c>
    </row>
    <row r="19" spans="1:6">
      <c r="A19" s="3">
        <v>17</v>
      </c>
      <c r="B19" s="4" t="s">
        <v>335</v>
      </c>
      <c r="C19" s="3" t="s">
        <v>319</v>
      </c>
      <c r="D19" s="3">
        <v>4</v>
      </c>
      <c r="E19" s="5">
        <v>0</v>
      </c>
      <c r="F19" s="6">
        <f t="shared" si="0"/>
        <v>0</v>
      </c>
    </row>
    <row r="20" spans="1:6">
      <c r="A20" s="3">
        <v>18</v>
      </c>
      <c r="B20" s="4" t="s">
        <v>336</v>
      </c>
      <c r="C20" s="3" t="s">
        <v>319</v>
      </c>
      <c r="D20" s="3">
        <v>2</v>
      </c>
      <c r="E20" s="5">
        <v>0</v>
      </c>
      <c r="F20" s="6">
        <f t="shared" si="0"/>
        <v>0</v>
      </c>
    </row>
    <row r="21" spans="1:6">
      <c r="A21" s="3">
        <v>19</v>
      </c>
      <c r="B21" s="4" t="s">
        <v>337</v>
      </c>
      <c r="C21" s="3" t="s">
        <v>319</v>
      </c>
      <c r="D21" s="3">
        <v>1</v>
      </c>
      <c r="E21" s="5">
        <v>0</v>
      </c>
      <c r="F21" s="6">
        <f t="shared" si="0"/>
        <v>0</v>
      </c>
    </row>
    <row r="22" spans="1:6">
      <c r="A22" s="3">
        <v>20</v>
      </c>
      <c r="B22" s="4" t="s">
        <v>338</v>
      </c>
      <c r="C22" s="3" t="s">
        <v>319</v>
      </c>
      <c r="D22" s="3">
        <v>1</v>
      </c>
      <c r="E22" s="5">
        <v>0</v>
      </c>
      <c r="F22" s="6">
        <f t="shared" si="0"/>
        <v>0</v>
      </c>
    </row>
    <row r="23" spans="1:6">
      <c r="A23" s="3">
        <v>21</v>
      </c>
      <c r="B23" s="4" t="s">
        <v>339</v>
      </c>
      <c r="C23" s="3" t="s">
        <v>319</v>
      </c>
      <c r="D23" s="3">
        <v>1</v>
      </c>
      <c r="E23" s="5">
        <v>0</v>
      </c>
      <c r="F23" s="6">
        <f t="shared" si="0"/>
        <v>0</v>
      </c>
    </row>
    <row r="24" spans="1:6">
      <c r="A24" s="3">
        <v>22</v>
      </c>
      <c r="B24" s="4" t="s">
        <v>340</v>
      </c>
      <c r="C24" s="3" t="s">
        <v>319</v>
      </c>
      <c r="D24" s="3">
        <v>1</v>
      </c>
      <c r="E24" s="5">
        <v>0</v>
      </c>
      <c r="F24" s="6">
        <f t="shared" si="0"/>
        <v>0</v>
      </c>
    </row>
    <row r="25" spans="1:6">
      <c r="A25" s="3">
        <v>23</v>
      </c>
      <c r="B25" s="4" t="s">
        <v>341</v>
      </c>
      <c r="C25" s="3" t="s">
        <v>319</v>
      </c>
      <c r="D25" s="3">
        <v>1</v>
      </c>
      <c r="E25" s="5">
        <v>0</v>
      </c>
      <c r="F25" s="6">
        <f t="shared" si="0"/>
        <v>0</v>
      </c>
    </row>
    <row r="26" spans="1:6">
      <c r="A26" s="3">
        <v>24</v>
      </c>
      <c r="B26" s="4" t="s">
        <v>342</v>
      </c>
      <c r="C26" s="3" t="s">
        <v>319</v>
      </c>
      <c r="D26" s="3">
        <v>1</v>
      </c>
      <c r="E26" s="5">
        <v>0</v>
      </c>
      <c r="F26" s="6">
        <f t="shared" si="0"/>
        <v>0</v>
      </c>
    </row>
    <row r="27" spans="1:6">
      <c r="A27" s="3">
        <v>25</v>
      </c>
      <c r="B27" s="4" t="s">
        <v>343</v>
      </c>
      <c r="C27" s="3" t="s">
        <v>319</v>
      </c>
      <c r="D27" s="3">
        <v>1</v>
      </c>
      <c r="E27" s="5">
        <v>0</v>
      </c>
      <c r="F27" s="6">
        <f t="shared" si="0"/>
        <v>0</v>
      </c>
    </row>
    <row r="28" spans="1:6">
      <c r="A28" s="3">
        <v>26</v>
      </c>
      <c r="B28" s="4" t="s">
        <v>344</v>
      </c>
      <c r="C28" s="3" t="s">
        <v>319</v>
      </c>
      <c r="D28" s="3">
        <v>1</v>
      </c>
      <c r="E28" s="5">
        <v>0</v>
      </c>
      <c r="F28" s="6">
        <f t="shared" si="0"/>
        <v>0</v>
      </c>
    </row>
    <row r="29" spans="1:6">
      <c r="A29" s="3">
        <v>27</v>
      </c>
      <c r="B29" s="4" t="s">
        <v>345</v>
      </c>
      <c r="C29" s="3" t="s">
        <v>319</v>
      </c>
      <c r="D29" s="3">
        <v>3</v>
      </c>
      <c r="E29" s="5">
        <v>0</v>
      </c>
      <c r="F29" s="6">
        <f t="shared" si="0"/>
        <v>0</v>
      </c>
    </row>
    <row r="30" spans="1:6">
      <c r="A30" s="3">
        <v>28</v>
      </c>
      <c r="B30" s="4" t="s">
        <v>346</v>
      </c>
      <c r="C30" s="3" t="s">
        <v>319</v>
      </c>
      <c r="D30" s="3">
        <v>3</v>
      </c>
      <c r="E30" s="5">
        <v>0</v>
      </c>
      <c r="F30" s="6">
        <f t="shared" si="0"/>
        <v>0</v>
      </c>
    </row>
    <row r="31" spans="1:6">
      <c r="A31" s="3">
        <v>29</v>
      </c>
      <c r="B31" s="4" t="s">
        <v>347</v>
      </c>
      <c r="C31" s="3" t="s">
        <v>319</v>
      </c>
      <c r="D31" s="3">
        <v>2</v>
      </c>
      <c r="E31" s="5">
        <v>0</v>
      </c>
      <c r="F31" s="6">
        <f t="shared" si="0"/>
        <v>0</v>
      </c>
    </row>
    <row r="32" spans="1:6">
      <c r="A32" s="3">
        <v>30</v>
      </c>
      <c r="B32" s="4" t="s">
        <v>348</v>
      </c>
      <c r="C32" s="3" t="s">
        <v>319</v>
      </c>
      <c r="D32" s="3">
        <v>1</v>
      </c>
      <c r="E32" s="5">
        <v>0</v>
      </c>
      <c r="F32" s="6">
        <f t="shared" si="0"/>
        <v>0</v>
      </c>
    </row>
    <row r="33" spans="1:6">
      <c r="A33" s="3">
        <v>31</v>
      </c>
      <c r="B33" s="4" t="s">
        <v>349</v>
      </c>
      <c r="C33" s="3" t="s">
        <v>319</v>
      </c>
      <c r="D33" s="3">
        <v>1</v>
      </c>
      <c r="E33" s="5">
        <v>0</v>
      </c>
      <c r="F33" s="6">
        <f t="shared" si="0"/>
        <v>0</v>
      </c>
    </row>
    <row r="34" spans="1:6">
      <c r="A34" s="3">
        <v>32</v>
      </c>
      <c r="B34" s="4" t="s">
        <v>350</v>
      </c>
      <c r="C34" s="3" t="s">
        <v>319</v>
      </c>
      <c r="D34" s="3">
        <v>1</v>
      </c>
      <c r="E34" s="5">
        <v>0</v>
      </c>
      <c r="F34" s="6">
        <f t="shared" si="0"/>
        <v>0</v>
      </c>
    </row>
    <row r="35" spans="1:6">
      <c r="A35" s="3">
        <v>33</v>
      </c>
      <c r="B35" s="4" t="s">
        <v>351</v>
      </c>
      <c r="C35" s="3" t="s">
        <v>319</v>
      </c>
      <c r="D35" s="3">
        <v>1</v>
      </c>
      <c r="E35" s="5">
        <v>0</v>
      </c>
      <c r="F35" s="6">
        <f t="shared" ref="F35:F66" si="1">TRUNC(E35*D35,2)</f>
        <v>0</v>
      </c>
    </row>
    <row r="36" spans="1:6">
      <c r="A36" s="3">
        <v>34</v>
      </c>
      <c r="B36" s="4" t="s">
        <v>352</v>
      </c>
      <c r="C36" s="3" t="s">
        <v>319</v>
      </c>
      <c r="D36" s="3">
        <v>1</v>
      </c>
      <c r="E36" s="5">
        <v>0</v>
      </c>
      <c r="F36" s="6">
        <f t="shared" si="1"/>
        <v>0</v>
      </c>
    </row>
    <row r="37" spans="1:6">
      <c r="A37" s="3">
        <v>35</v>
      </c>
      <c r="B37" s="4" t="s">
        <v>353</v>
      </c>
      <c r="C37" s="3" t="s">
        <v>319</v>
      </c>
      <c r="D37" s="3">
        <v>1</v>
      </c>
      <c r="E37" s="5">
        <v>0</v>
      </c>
      <c r="F37" s="6">
        <f t="shared" si="1"/>
        <v>0</v>
      </c>
    </row>
    <row r="38" spans="1:6">
      <c r="A38" s="3">
        <v>36</v>
      </c>
      <c r="B38" s="4" t="s">
        <v>354</v>
      </c>
      <c r="C38" s="3" t="s">
        <v>319</v>
      </c>
      <c r="D38" s="3">
        <v>1</v>
      </c>
      <c r="E38" s="5">
        <v>0</v>
      </c>
      <c r="F38" s="6">
        <f t="shared" si="1"/>
        <v>0</v>
      </c>
    </row>
    <row r="39" spans="1:6">
      <c r="A39" s="3">
        <v>37</v>
      </c>
      <c r="B39" s="4" t="s">
        <v>355</v>
      </c>
      <c r="C39" s="3" t="s">
        <v>319</v>
      </c>
      <c r="D39" s="3">
        <v>2</v>
      </c>
      <c r="E39" s="5">
        <v>0</v>
      </c>
      <c r="F39" s="6">
        <f t="shared" si="1"/>
        <v>0</v>
      </c>
    </row>
    <row r="40" spans="1:6">
      <c r="A40" s="3">
        <v>38</v>
      </c>
      <c r="B40" s="4" t="s">
        <v>356</v>
      </c>
      <c r="C40" s="3" t="s">
        <v>319</v>
      </c>
      <c r="D40" s="3">
        <v>1</v>
      </c>
      <c r="E40" s="5">
        <v>0</v>
      </c>
      <c r="F40" s="6">
        <f t="shared" si="1"/>
        <v>0</v>
      </c>
    </row>
    <row r="41" spans="1:6">
      <c r="A41" s="3">
        <v>39</v>
      </c>
      <c r="B41" s="4" t="s">
        <v>357</v>
      </c>
      <c r="C41" s="3" t="s">
        <v>319</v>
      </c>
      <c r="D41" s="3">
        <v>1</v>
      </c>
      <c r="E41" s="5">
        <v>0</v>
      </c>
      <c r="F41" s="6">
        <f t="shared" si="1"/>
        <v>0</v>
      </c>
    </row>
    <row r="42" spans="1:6">
      <c r="A42" s="3">
        <v>40</v>
      </c>
      <c r="B42" s="4" t="s">
        <v>358</v>
      </c>
      <c r="C42" s="3" t="s">
        <v>319</v>
      </c>
      <c r="D42" s="3">
        <v>1</v>
      </c>
      <c r="E42" s="5">
        <v>0</v>
      </c>
      <c r="F42" s="6">
        <f t="shared" si="1"/>
        <v>0</v>
      </c>
    </row>
    <row r="43" spans="1:6">
      <c r="A43" s="3">
        <v>41</v>
      </c>
      <c r="B43" s="4" t="s">
        <v>359</v>
      </c>
      <c r="C43" s="3" t="s">
        <v>319</v>
      </c>
      <c r="D43" s="3">
        <v>1</v>
      </c>
      <c r="E43" s="5">
        <v>0</v>
      </c>
      <c r="F43" s="6">
        <f t="shared" si="1"/>
        <v>0</v>
      </c>
    </row>
    <row r="44" spans="1:6">
      <c r="A44" s="3">
        <v>42</v>
      </c>
      <c r="B44" s="4" t="s">
        <v>360</v>
      </c>
      <c r="C44" s="3" t="s">
        <v>319</v>
      </c>
      <c r="D44" s="3">
        <v>2</v>
      </c>
      <c r="E44" s="5">
        <v>0</v>
      </c>
      <c r="F44" s="6">
        <f t="shared" si="1"/>
        <v>0</v>
      </c>
    </row>
    <row r="45" spans="1:6">
      <c r="A45" s="3">
        <v>43</v>
      </c>
      <c r="B45" s="4" t="s">
        <v>361</v>
      </c>
      <c r="C45" s="3" t="s">
        <v>319</v>
      </c>
      <c r="D45" s="3">
        <v>1</v>
      </c>
      <c r="E45" s="5">
        <v>0</v>
      </c>
      <c r="F45" s="6">
        <f t="shared" si="1"/>
        <v>0</v>
      </c>
    </row>
    <row r="46" spans="1:6">
      <c r="A46" s="3">
        <v>44</v>
      </c>
      <c r="B46" s="4" t="s">
        <v>362</v>
      </c>
      <c r="C46" s="3" t="s">
        <v>319</v>
      </c>
      <c r="D46" s="3">
        <v>1</v>
      </c>
      <c r="E46" s="5">
        <v>0</v>
      </c>
      <c r="F46" s="6">
        <f t="shared" si="1"/>
        <v>0</v>
      </c>
    </row>
    <row r="47" spans="1:6">
      <c r="A47" s="3">
        <v>45</v>
      </c>
      <c r="B47" s="4" t="s">
        <v>363</v>
      </c>
      <c r="C47" s="3" t="s">
        <v>319</v>
      </c>
      <c r="D47" s="3">
        <v>2</v>
      </c>
      <c r="E47" s="5">
        <v>0</v>
      </c>
      <c r="F47" s="6">
        <f t="shared" si="1"/>
        <v>0</v>
      </c>
    </row>
    <row r="48" spans="1:6">
      <c r="A48" s="3">
        <v>46</v>
      </c>
      <c r="B48" s="4" t="s">
        <v>364</v>
      </c>
      <c r="C48" s="3" t="s">
        <v>319</v>
      </c>
      <c r="D48" s="3">
        <v>1</v>
      </c>
      <c r="E48" s="5">
        <v>0</v>
      </c>
      <c r="F48" s="6">
        <f t="shared" si="1"/>
        <v>0</v>
      </c>
    </row>
    <row r="49" spans="1:6">
      <c r="A49" s="3">
        <v>47</v>
      </c>
      <c r="B49" s="4" t="s">
        <v>365</v>
      </c>
      <c r="C49" s="3" t="s">
        <v>319</v>
      </c>
      <c r="D49" s="3">
        <v>2</v>
      </c>
      <c r="E49" s="5">
        <v>0</v>
      </c>
      <c r="F49" s="6">
        <f t="shared" si="1"/>
        <v>0</v>
      </c>
    </row>
    <row r="50" spans="1:6">
      <c r="A50" s="3">
        <v>48</v>
      </c>
      <c r="B50" s="4" t="s">
        <v>366</v>
      </c>
      <c r="C50" s="3" t="s">
        <v>319</v>
      </c>
      <c r="D50" s="3">
        <v>1</v>
      </c>
      <c r="E50" s="5">
        <v>0</v>
      </c>
      <c r="F50" s="6">
        <f t="shared" si="1"/>
        <v>0</v>
      </c>
    </row>
    <row r="51" spans="1:6">
      <c r="A51" s="3">
        <v>49</v>
      </c>
      <c r="B51" s="4" t="s">
        <v>367</v>
      </c>
      <c r="C51" s="3" t="s">
        <v>319</v>
      </c>
      <c r="D51" s="3">
        <v>5</v>
      </c>
      <c r="E51" s="5">
        <v>0</v>
      </c>
      <c r="F51" s="6">
        <f t="shared" si="1"/>
        <v>0</v>
      </c>
    </row>
    <row r="52" spans="1:6">
      <c r="A52" s="3">
        <v>50</v>
      </c>
      <c r="B52" s="4" t="s">
        <v>368</v>
      </c>
      <c r="C52" s="3" t="s">
        <v>319</v>
      </c>
      <c r="D52" s="3">
        <v>2</v>
      </c>
      <c r="E52" s="5">
        <v>0</v>
      </c>
      <c r="F52" s="6">
        <f t="shared" si="1"/>
        <v>0</v>
      </c>
    </row>
    <row r="53" spans="1:6">
      <c r="A53" s="3">
        <v>51</v>
      </c>
      <c r="B53" s="4" t="s">
        <v>369</v>
      </c>
      <c r="C53" s="3" t="s">
        <v>319</v>
      </c>
      <c r="D53" s="3">
        <v>5</v>
      </c>
      <c r="E53" s="5">
        <v>0</v>
      </c>
      <c r="F53" s="6">
        <f t="shared" si="1"/>
        <v>0</v>
      </c>
    </row>
    <row r="54" spans="1:6">
      <c r="A54" s="3">
        <v>52</v>
      </c>
      <c r="B54" s="4" t="s">
        <v>370</v>
      </c>
      <c r="C54" s="3" t="s">
        <v>319</v>
      </c>
      <c r="D54" s="3">
        <v>5</v>
      </c>
      <c r="E54" s="5">
        <v>0</v>
      </c>
      <c r="F54" s="6">
        <f t="shared" si="1"/>
        <v>0</v>
      </c>
    </row>
    <row r="55" spans="1:6">
      <c r="A55" s="3">
        <v>53</v>
      </c>
      <c r="B55" s="4" t="s">
        <v>371</v>
      </c>
      <c r="C55" s="3" t="s">
        <v>319</v>
      </c>
      <c r="D55" s="3">
        <v>2</v>
      </c>
      <c r="E55" s="5">
        <v>0</v>
      </c>
      <c r="F55" s="6">
        <f t="shared" si="1"/>
        <v>0</v>
      </c>
    </row>
    <row r="56" spans="1:6">
      <c r="A56" s="3">
        <v>54</v>
      </c>
      <c r="B56" s="4" t="s">
        <v>372</v>
      </c>
      <c r="C56" s="3" t="s">
        <v>319</v>
      </c>
      <c r="D56" s="3">
        <v>2</v>
      </c>
      <c r="E56" s="5">
        <v>0</v>
      </c>
      <c r="F56" s="6">
        <f t="shared" si="1"/>
        <v>0</v>
      </c>
    </row>
    <row r="57" spans="1:6">
      <c r="A57" s="3">
        <v>55</v>
      </c>
      <c r="B57" s="4" t="s">
        <v>373</v>
      </c>
      <c r="C57" s="3" t="s">
        <v>319</v>
      </c>
      <c r="D57" s="3">
        <v>2</v>
      </c>
      <c r="E57" s="5">
        <v>0</v>
      </c>
      <c r="F57" s="6">
        <f t="shared" si="1"/>
        <v>0</v>
      </c>
    </row>
    <row r="58" spans="1:6">
      <c r="A58" s="3">
        <v>56</v>
      </c>
      <c r="B58" s="4" t="s">
        <v>374</v>
      </c>
      <c r="C58" s="3" t="s">
        <v>319</v>
      </c>
      <c r="D58" s="3">
        <v>2</v>
      </c>
      <c r="E58" s="5">
        <v>0</v>
      </c>
      <c r="F58" s="6">
        <f t="shared" si="1"/>
        <v>0</v>
      </c>
    </row>
    <row r="59" spans="1:6">
      <c r="A59" s="3">
        <v>57</v>
      </c>
      <c r="B59" s="4" t="s">
        <v>375</v>
      </c>
      <c r="C59" s="3" t="s">
        <v>319</v>
      </c>
      <c r="D59" s="3">
        <v>1</v>
      </c>
      <c r="E59" s="5">
        <v>0</v>
      </c>
      <c r="F59" s="6">
        <f t="shared" si="1"/>
        <v>0</v>
      </c>
    </row>
    <row r="60" spans="1:6">
      <c r="A60" s="3">
        <v>58</v>
      </c>
      <c r="B60" s="4" t="s">
        <v>376</v>
      </c>
      <c r="C60" s="3" t="s">
        <v>319</v>
      </c>
      <c r="D60" s="3">
        <v>1</v>
      </c>
      <c r="E60" s="5">
        <v>0</v>
      </c>
      <c r="F60" s="6">
        <f t="shared" si="1"/>
        <v>0</v>
      </c>
    </row>
    <row r="61" spans="1:6">
      <c r="A61" s="3">
        <v>59</v>
      </c>
      <c r="B61" s="4" t="s">
        <v>377</v>
      </c>
      <c r="C61" s="3" t="s">
        <v>319</v>
      </c>
      <c r="D61" s="3">
        <v>1</v>
      </c>
      <c r="E61" s="5">
        <v>0</v>
      </c>
      <c r="F61" s="6">
        <f t="shared" si="1"/>
        <v>0</v>
      </c>
    </row>
    <row r="62" spans="1:6">
      <c r="A62" s="3">
        <v>60</v>
      </c>
      <c r="B62" s="4" t="s">
        <v>378</v>
      </c>
      <c r="C62" s="3" t="s">
        <v>319</v>
      </c>
      <c r="D62" s="3">
        <v>1</v>
      </c>
      <c r="E62" s="5">
        <v>0</v>
      </c>
      <c r="F62" s="6">
        <f t="shared" si="1"/>
        <v>0</v>
      </c>
    </row>
    <row r="63" spans="1:6">
      <c r="A63" s="3">
        <v>61</v>
      </c>
      <c r="B63" s="4" t="s">
        <v>379</v>
      </c>
      <c r="C63" s="3" t="s">
        <v>319</v>
      </c>
      <c r="D63" s="3">
        <v>1</v>
      </c>
      <c r="E63" s="5">
        <v>0</v>
      </c>
      <c r="F63" s="6">
        <f t="shared" si="1"/>
        <v>0</v>
      </c>
    </row>
    <row r="64" spans="1:6">
      <c r="A64" s="3">
        <v>62</v>
      </c>
      <c r="B64" s="4" t="s">
        <v>380</v>
      </c>
      <c r="C64" s="3" t="s">
        <v>319</v>
      </c>
      <c r="D64" s="3">
        <v>1</v>
      </c>
      <c r="E64" s="5">
        <v>0</v>
      </c>
      <c r="F64" s="6">
        <f t="shared" si="1"/>
        <v>0</v>
      </c>
    </row>
    <row r="65" spans="1:6">
      <c r="A65" s="3">
        <v>63</v>
      </c>
      <c r="B65" s="4" t="s">
        <v>381</v>
      </c>
      <c r="C65" s="3" t="s">
        <v>319</v>
      </c>
      <c r="D65" s="3">
        <v>2</v>
      </c>
      <c r="E65" s="5">
        <v>0</v>
      </c>
      <c r="F65" s="6">
        <f t="shared" si="1"/>
        <v>0</v>
      </c>
    </row>
    <row r="66" spans="1:6">
      <c r="A66" s="3">
        <v>64</v>
      </c>
      <c r="B66" s="4" t="s">
        <v>382</v>
      </c>
      <c r="C66" s="3" t="s">
        <v>319</v>
      </c>
      <c r="D66" s="3">
        <v>1</v>
      </c>
      <c r="E66" s="5">
        <v>0</v>
      </c>
      <c r="F66" s="6">
        <f t="shared" si="1"/>
        <v>0</v>
      </c>
    </row>
    <row r="67" spans="1:6">
      <c r="A67" s="3">
        <v>65</v>
      </c>
      <c r="B67" s="4" t="s">
        <v>383</v>
      </c>
      <c r="C67" s="3" t="s">
        <v>319</v>
      </c>
      <c r="D67" s="3">
        <v>1</v>
      </c>
      <c r="E67" s="5">
        <v>0</v>
      </c>
      <c r="F67" s="6">
        <v>0</v>
      </c>
    </row>
    <row r="68" spans="1:6">
      <c r="A68" s="3">
        <v>66</v>
      </c>
      <c r="B68" s="4" t="s">
        <v>384</v>
      </c>
      <c r="C68" s="3" t="s">
        <v>319</v>
      </c>
      <c r="D68" s="3">
        <v>2</v>
      </c>
      <c r="E68" s="5">
        <v>0</v>
      </c>
      <c r="F68" s="6">
        <f t="shared" ref="F68:F82" si="2">TRUNC(E68*D68,2)</f>
        <v>0</v>
      </c>
    </row>
    <row r="69" spans="1:6">
      <c r="A69" s="3">
        <v>67</v>
      </c>
      <c r="B69" s="4" t="s">
        <v>385</v>
      </c>
      <c r="C69" s="3" t="s">
        <v>319</v>
      </c>
      <c r="D69" s="3">
        <v>1</v>
      </c>
      <c r="E69" s="5">
        <v>0</v>
      </c>
      <c r="F69" s="6">
        <f t="shared" si="2"/>
        <v>0</v>
      </c>
    </row>
    <row r="70" spans="1:6">
      <c r="A70" s="3">
        <v>68</v>
      </c>
      <c r="B70" s="4" t="s">
        <v>386</v>
      </c>
      <c r="C70" s="3" t="s">
        <v>319</v>
      </c>
      <c r="D70" s="3">
        <v>1</v>
      </c>
      <c r="E70" s="5">
        <v>0</v>
      </c>
      <c r="F70" s="6">
        <f t="shared" si="2"/>
        <v>0</v>
      </c>
    </row>
    <row r="71" spans="1:6">
      <c r="A71" s="3">
        <v>69</v>
      </c>
      <c r="B71" s="4" t="s">
        <v>387</v>
      </c>
      <c r="C71" s="3" t="s">
        <v>319</v>
      </c>
      <c r="D71" s="3">
        <v>1</v>
      </c>
      <c r="E71" s="5">
        <v>0</v>
      </c>
      <c r="F71" s="6">
        <f t="shared" si="2"/>
        <v>0</v>
      </c>
    </row>
    <row r="72" spans="1:6">
      <c r="A72" s="3">
        <v>70</v>
      </c>
      <c r="B72" s="4" t="s">
        <v>388</v>
      </c>
      <c r="C72" s="3" t="s">
        <v>319</v>
      </c>
      <c r="D72" s="3">
        <v>1</v>
      </c>
      <c r="E72" s="5">
        <v>0</v>
      </c>
      <c r="F72" s="6">
        <f t="shared" si="2"/>
        <v>0</v>
      </c>
    </row>
    <row r="73" spans="1:6">
      <c r="A73" s="3">
        <v>71</v>
      </c>
      <c r="B73" s="4" t="s">
        <v>389</v>
      </c>
      <c r="C73" s="3" t="s">
        <v>319</v>
      </c>
      <c r="D73" s="3">
        <v>1</v>
      </c>
      <c r="E73" s="5">
        <v>0</v>
      </c>
      <c r="F73" s="6">
        <f t="shared" si="2"/>
        <v>0</v>
      </c>
    </row>
    <row r="74" spans="1:6">
      <c r="A74" s="3">
        <v>72</v>
      </c>
      <c r="B74" s="4" t="s">
        <v>390</v>
      </c>
      <c r="C74" s="3" t="s">
        <v>319</v>
      </c>
      <c r="D74" s="3">
        <v>1</v>
      </c>
      <c r="E74" s="5">
        <v>0</v>
      </c>
      <c r="F74" s="6">
        <f t="shared" si="2"/>
        <v>0</v>
      </c>
    </row>
    <row r="75" spans="1:6">
      <c r="A75" s="3">
        <v>73</v>
      </c>
      <c r="B75" s="4" t="s">
        <v>391</v>
      </c>
      <c r="C75" s="3" t="s">
        <v>319</v>
      </c>
      <c r="D75" s="3">
        <v>1</v>
      </c>
      <c r="E75" s="5">
        <v>0</v>
      </c>
      <c r="F75" s="6">
        <f t="shared" si="2"/>
        <v>0</v>
      </c>
    </row>
    <row r="76" spans="1:6">
      <c r="A76" s="3">
        <v>74</v>
      </c>
      <c r="B76" s="4" t="s">
        <v>392</v>
      </c>
      <c r="C76" s="3" t="s">
        <v>319</v>
      </c>
      <c r="D76" s="3">
        <v>1</v>
      </c>
      <c r="E76" s="5">
        <v>0</v>
      </c>
      <c r="F76" s="6">
        <f t="shared" si="2"/>
        <v>0</v>
      </c>
    </row>
    <row r="77" spans="1:6">
      <c r="A77" s="3">
        <v>75</v>
      </c>
      <c r="B77" s="4" t="s">
        <v>393</v>
      </c>
      <c r="C77" s="3" t="s">
        <v>319</v>
      </c>
      <c r="D77" s="3">
        <v>1</v>
      </c>
      <c r="E77" s="5">
        <v>0</v>
      </c>
      <c r="F77" s="6">
        <f t="shared" si="2"/>
        <v>0</v>
      </c>
    </row>
    <row r="78" spans="1:6">
      <c r="A78" s="3">
        <v>76</v>
      </c>
      <c r="B78" s="4" t="s">
        <v>394</v>
      </c>
      <c r="C78" s="3" t="s">
        <v>319</v>
      </c>
      <c r="D78" s="3">
        <v>1</v>
      </c>
      <c r="E78" s="5">
        <v>0</v>
      </c>
      <c r="F78" s="6">
        <f t="shared" si="2"/>
        <v>0</v>
      </c>
    </row>
    <row r="79" spans="1:6">
      <c r="A79" s="3">
        <v>77</v>
      </c>
      <c r="B79" s="4" t="s">
        <v>395</v>
      </c>
      <c r="C79" s="3" t="s">
        <v>319</v>
      </c>
      <c r="D79" s="3">
        <v>1</v>
      </c>
      <c r="E79" s="5">
        <v>0</v>
      </c>
      <c r="F79" s="6">
        <f t="shared" si="2"/>
        <v>0</v>
      </c>
    </row>
    <row r="80" spans="1:6">
      <c r="A80" s="3">
        <v>78</v>
      </c>
      <c r="B80" s="7" t="s">
        <v>396</v>
      </c>
      <c r="C80" s="3" t="s">
        <v>319</v>
      </c>
      <c r="D80" s="3">
        <v>1</v>
      </c>
      <c r="E80" s="5">
        <v>0</v>
      </c>
      <c r="F80" s="6">
        <f t="shared" si="2"/>
        <v>0</v>
      </c>
    </row>
    <row r="81" spans="1:6">
      <c r="A81" s="3">
        <v>79</v>
      </c>
      <c r="B81" s="7" t="s">
        <v>397</v>
      </c>
      <c r="C81" s="3" t="s">
        <v>319</v>
      </c>
      <c r="D81" s="3">
        <v>1</v>
      </c>
      <c r="E81" s="5">
        <v>0</v>
      </c>
      <c r="F81" s="6">
        <f t="shared" si="2"/>
        <v>0</v>
      </c>
    </row>
    <row r="82" spans="1:6">
      <c r="A82" s="3">
        <v>80</v>
      </c>
      <c r="B82" s="7" t="s">
        <v>398</v>
      </c>
      <c r="C82" s="3" t="s">
        <v>319</v>
      </c>
      <c r="D82" s="3">
        <v>1</v>
      </c>
      <c r="E82" s="5">
        <v>0</v>
      </c>
      <c r="F82" s="6">
        <f t="shared" si="2"/>
        <v>0</v>
      </c>
    </row>
    <row r="83" spans="1:6">
      <c r="A83" s="8" t="s">
        <v>217</v>
      </c>
      <c r="B83" s="8"/>
      <c r="C83" s="8"/>
      <c r="D83" s="8"/>
      <c r="E83" s="9">
        <f>TRUNC(SUM(F3:F82),2)</f>
        <v>0</v>
      </c>
      <c r="F83" s="9"/>
    </row>
    <row r="84" spans="1:6">
      <c r="A84" s="8" t="s">
        <v>399</v>
      </c>
      <c r="B84" s="8"/>
      <c r="C84" s="8"/>
      <c r="D84" s="8"/>
      <c r="E84" s="8">
        <v>11</v>
      </c>
      <c r="F84" s="8"/>
    </row>
    <row r="85" spans="1:6">
      <c r="A85" s="8" t="s">
        <v>315</v>
      </c>
      <c r="B85" s="8"/>
      <c r="C85" s="8"/>
      <c r="D85" s="8"/>
      <c r="E85" s="9">
        <f>TRUNC((E83/E84)/12,2)</f>
        <v>0</v>
      </c>
      <c r="F85" s="9"/>
    </row>
    <row r="89" spans="1:6">
      <c r="A89" s="10" t="s">
        <v>400</v>
      </c>
      <c r="B89" s="10"/>
      <c r="C89" s="10"/>
      <c r="D89" s="10"/>
      <c r="E89" s="10"/>
      <c r="F89" s="10"/>
    </row>
    <row r="90" ht="30" spans="1:6">
      <c r="A90" s="11" t="s">
        <v>239</v>
      </c>
      <c r="B90" s="11" t="s">
        <v>241</v>
      </c>
      <c r="C90" s="11" t="s">
        <v>242</v>
      </c>
      <c r="D90" s="12" t="s">
        <v>317</v>
      </c>
      <c r="E90" s="13" t="s">
        <v>216</v>
      </c>
      <c r="F90" s="13" t="s">
        <v>217</v>
      </c>
    </row>
    <row r="91" spans="1:6">
      <c r="A91" s="3">
        <v>1</v>
      </c>
      <c r="B91" s="7" t="s">
        <v>401</v>
      </c>
      <c r="C91" s="3" t="s">
        <v>319</v>
      </c>
      <c r="D91" s="3">
        <v>1</v>
      </c>
      <c r="E91" s="5">
        <v>0</v>
      </c>
      <c r="F91" s="6">
        <f>TRUNC(E91*D91,2)</f>
        <v>0</v>
      </c>
    </row>
    <row r="92" spans="1:6">
      <c r="A92" s="3">
        <v>2</v>
      </c>
      <c r="B92" s="7" t="s">
        <v>402</v>
      </c>
      <c r="C92" s="3" t="s">
        <v>319</v>
      </c>
      <c r="D92" s="3">
        <v>1</v>
      </c>
      <c r="E92" s="5">
        <v>0</v>
      </c>
      <c r="F92" s="6">
        <f>TRUNC(E92*D92,2)</f>
        <v>0</v>
      </c>
    </row>
    <row r="93" spans="1:6">
      <c r="A93" s="3">
        <v>3</v>
      </c>
      <c r="B93" s="7" t="s">
        <v>403</v>
      </c>
      <c r="C93" s="3" t="s">
        <v>319</v>
      </c>
      <c r="D93" s="3">
        <v>1</v>
      </c>
      <c r="E93" s="5">
        <v>0</v>
      </c>
      <c r="F93" s="6">
        <f>TRUNC(E93*D93,2)</f>
        <v>0</v>
      </c>
    </row>
    <row r="94" spans="1:6">
      <c r="A94" s="3">
        <v>4</v>
      </c>
      <c r="B94" s="7" t="s">
        <v>404</v>
      </c>
      <c r="C94" s="3" t="s">
        <v>319</v>
      </c>
      <c r="D94" s="3">
        <v>1</v>
      </c>
      <c r="E94" s="5">
        <v>0</v>
      </c>
      <c r="F94" s="6">
        <f>TRUNC(E93*D93,2)</f>
        <v>0</v>
      </c>
    </row>
    <row r="95" spans="1:6">
      <c r="A95" s="3">
        <v>5</v>
      </c>
      <c r="B95" s="7" t="s">
        <v>405</v>
      </c>
      <c r="C95" s="3" t="s">
        <v>319</v>
      </c>
      <c r="D95" s="3">
        <v>20</v>
      </c>
      <c r="E95" s="5">
        <v>0</v>
      </c>
      <c r="F95" s="6">
        <f t="shared" ref="F95:F111" si="3">TRUNC(E95*D95,2)</f>
        <v>0</v>
      </c>
    </row>
    <row r="96" spans="1:6">
      <c r="A96" s="3">
        <v>6</v>
      </c>
      <c r="B96" s="7" t="s">
        <v>406</v>
      </c>
      <c r="C96" s="3" t="s">
        <v>319</v>
      </c>
      <c r="D96" s="3">
        <v>1</v>
      </c>
      <c r="E96" s="5">
        <v>0</v>
      </c>
      <c r="F96" s="6">
        <f t="shared" si="3"/>
        <v>0</v>
      </c>
    </row>
    <row r="97" spans="1:6">
      <c r="A97" s="3">
        <v>7</v>
      </c>
      <c r="B97" s="7" t="s">
        <v>407</v>
      </c>
      <c r="C97" s="3" t="s">
        <v>319</v>
      </c>
      <c r="D97" s="3">
        <v>1</v>
      </c>
      <c r="E97" s="5">
        <v>0</v>
      </c>
      <c r="F97" s="6">
        <f t="shared" si="3"/>
        <v>0</v>
      </c>
    </row>
    <row r="98" spans="1:6">
      <c r="A98" s="3">
        <v>8</v>
      </c>
      <c r="B98" s="7" t="s">
        <v>408</v>
      </c>
      <c r="C98" s="3" t="s">
        <v>319</v>
      </c>
      <c r="D98" s="3">
        <v>1</v>
      </c>
      <c r="E98" s="5">
        <v>0</v>
      </c>
      <c r="F98" s="6">
        <f t="shared" si="3"/>
        <v>0</v>
      </c>
    </row>
    <row r="99" spans="1:6">
      <c r="A99" s="3">
        <v>9</v>
      </c>
      <c r="B99" s="7" t="s">
        <v>409</v>
      </c>
      <c r="C99" s="3" t="s">
        <v>319</v>
      </c>
      <c r="D99" s="3">
        <v>1</v>
      </c>
      <c r="E99" s="5">
        <v>0</v>
      </c>
      <c r="F99" s="6">
        <f t="shared" si="3"/>
        <v>0</v>
      </c>
    </row>
    <row r="100" spans="1:6">
      <c r="A100" s="3">
        <v>10</v>
      </c>
      <c r="B100" s="7" t="s">
        <v>410</v>
      </c>
      <c r="C100" s="3" t="s">
        <v>319</v>
      </c>
      <c r="D100" s="3">
        <v>1</v>
      </c>
      <c r="E100" s="5">
        <v>0</v>
      </c>
      <c r="F100" s="6">
        <f t="shared" si="3"/>
        <v>0</v>
      </c>
    </row>
    <row r="101" spans="1:6">
      <c r="A101" s="3">
        <v>11</v>
      </c>
      <c r="B101" s="7" t="s">
        <v>411</v>
      </c>
      <c r="C101" s="3" t="s">
        <v>319</v>
      </c>
      <c r="D101" s="3">
        <v>1</v>
      </c>
      <c r="E101" s="5">
        <v>0</v>
      </c>
      <c r="F101" s="6">
        <f t="shared" si="3"/>
        <v>0</v>
      </c>
    </row>
    <row r="102" spans="1:6">
      <c r="A102" s="3">
        <v>12</v>
      </c>
      <c r="B102" s="7" t="s">
        <v>412</v>
      </c>
      <c r="C102" s="3" t="s">
        <v>319</v>
      </c>
      <c r="D102" s="3">
        <v>1</v>
      </c>
      <c r="E102" s="5">
        <v>0</v>
      </c>
      <c r="F102" s="6">
        <f t="shared" si="3"/>
        <v>0</v>
      </c>
    </row>
    <row r="103" spans="1:6">
      <c r="A103" s="3">
        <v>13</v>
      </c>
      <c r="B103" s="7" t="s">
        <v>413</v>
      </c>
      <c r="C103" s="3" t="s">
        <v>319</v>
      </c>
      <c r="D103" s="3">
        <v>1</v>
      </c>
      <c r="E103" s="5">
        <v>0</v>
      </c>
      <c r="F103" s="6">
        <f t="shared" si="3"/>
        <v>0</v>
      </c>
    </row>
    <row r="104" spans="1:6">
      <c r="A104" s="3">
        <v>14</v>
      </c>
      <c r="B104" s="7" t="s">
        <v>414</v>
      </c>
      <c r="C104" s="3" t="s">
        <v>319</v>
      </c>
      <c r="D104" s="3">
        <v>1</v>
      </c>
      <c r="E104" s="5">
        <v>0</v>
      </c>
      <c r="F104" s="6">
        <f t="shared" si="3"/>
        <v>0</v>
      </c>
    </row>
    <row r="105" spans="1:6">
      <c r="A105" s="3">
        <v>15</v>
      </c>
      <c r="B105" s="7" t="s">
        <v>415</v>
      </c>
      <c r="C105" s="3" t="s">
        <v>319</v>
      </c>
      <c r="D105" s="3">
        <v>1</v>
      </c>
      <c r="E105" s="5">
        <v>0</v>
      </c>
      <c r="F105" s="6">
        <f t="shared" si="3"/>
        <v>0</v>
      </c>
    </row>
    <row r="106" spans="1:6">
      <c r="A106" s="3">
        <v>16</v>
      </c>
      <c r="B106" s="7" t="s">
        <v>416</v>
      </c>
      <c r="C106" s="3" t="s">
        <v>319</v>
      </c>
      <c r="D106" s="3">
        <v>1</v>
      </c>
      <c r="E106" s="5">
        <v>0</v>
      </c>
      <c r="F106" s="6">
        <f t="shared" si="3"/>
        <v>0</v>
      </c>
    </row>
    <row r="107" spans="1:6">
      <c r="A107" s="3">
        <v>17</v>
      </c>
      <c r="B107" s="7" t="s">
        <v>417</v>
      </c>
      <c r="C107" s="3" t="s">
        <v>319</v>
      </c>
      <c r="D107" s="3">
        <v>1</v>
      </c>
      <c r="E107" s="5">
        <v>0</v>
      </c>
      <c r="F107" s="6">
        <f t="shared" si="3"/>
        <v>0</v>
      </c>
    </row>
    <row r="108" spans="1:6">
      <c r="A108" s="3">
        <v>18</v>
      </c>
      <c r="B108" s="7" t="s">
        <v>418</v>
      </c>
      <c r="C108" s="3" t="s">
        <v>319</v>
      </c>
      <c r="D108" s="3">
        <v>1</v>
      </c>
      <c r="E108" s="5">
        <v>0</v>
      </c>
      <c r="F108" s="6">
        <f t="shared" si="3"/>
        <v>0</v>
      </c>
    </row>
    <row r="109" spans="1:6">
      <c r="A109" s="3">
        <v>19</v>
      </c>
      <c r="B109" s="7" t="s">
        <v>419</v>
      </c>
      <c r="C109" s="3" t="s">
        <v>319</v>
      </c>
      <c r="D109" s="3">
        <v>1</v>
      </c>
      <c r="E109" s="5">
        <v>0</v>
      </c>
      <c r="F109" s="6">
        <f t="shared" si="3"/>
        <v>0</v>
      </c>
    </row>
    <row r="110" spans="1:6">
      <c r="A110" s="3">
        <v>20</v>
      </c>
      <c r="B110" s="7" t="s">
        <v>420</v>
      </c>
      <c r="C110" s="3" t="s">
        <v>319</v>
      </c>
      <c r="D110" s="3">
        <v>1</v>
      </c>
      <c r="E110" s="5">
        <v>0</v>
      </c>
      <c r="F110" s="6">
        <f t="shared" si="3"/>
        <v>0</v>
      </c>
    </row>
    <row r="111" spans="1:6">
      <c r="A111" s="14" t="s">
        <v>58</v>
      </c>
      <c r="B111" s="15"/>
      <c r="C111" s="16"/>
      <c r="E111" s="16"/>
      <c r="F111" s="17">
        <f>SUBTOTAL(109,Table44[VALOR TOTAL])</f>
        <v>0</v>
      </c>
    </row>
    <row r="112" spans="1:6">
      <c r="A112" s="18" t="s">
        <v>421</v>
      </c>
      <c r="B112" s="19"/>
      <c r="C112" s="19"/>
      <c r="D112" s="19"/>
      <c r="E112" s="20"/>
      <c r="F112" s="21">
        <f>Table44[[#Totals],[VALOR TOTAL]]*0.5%</f>
        <v>0</v>
      </c>
    </row>
    <row r="113" spans="1:6">
      <c r="A113" s="22" t="s">
        <v>422</v>
      </c>
      <c r="B113" s="22"/>
      <c r="C113" s="22"/>
      <c r="D113" s="22"/>
      <c r="E113" s="22"/>
      <c r="F113" s="23">
        <f>Table44[[#Totals],[VALOR TOTAL]]*(1-0.2)/(12*8)</f>
        <v>0</v>
      </c>
    </row>
    <row r="114" spans="1:6">
      <c r="A114" s="22" t="s">
        <v>423</v>
      </c>
      <c r="B114" s="22"/>
      <c r="C114" s="22"/>
      <c r="D114" s="22"/>
      <c r="E114" s="22"/>
      <c r="F114" s="23">
        <f>F112+F113</f>
        <v>0</v>
      </c>
    </row>
    <row r="115" spans="1:6">
      <c r="A115" s="22" t="s">
        <v>399</v>
      </c>
      <c r="B115" s="22"/>
      <c r="C115" s="22"/>
      <c r="D115" s="22"/>
      <c r="E115" s="22"/>
      <c r="F115" s="24">
        <v>11</v>
      </c>
    </row>
    <row r="116" spans="1:6">
      <c r="A116" s="22" t="s">
        <v>315</v>
      </c>
      <c r="B116" s="22"/>
      <c r="C116" s="22"/>
      <c r="D116" s="22"/>
      <c r="E116" s="22"/>
      <c r="F116" s="23">
        <f>TRUNC(F114/F115,2)</f>
        <v>0</v>
      </c>
    </row>
    <row r="117" spans="1:6">
      <c r="A117" s="25"/>
      <c r="B117" s="25"/>
      <c r="C117" s="25"/>
      <c r="D117" s="25"/>
      <c r="E117" s="25"/>
      <c r="F117" s="25"/>
    </row>
    <row r="118" spans="1:6">
      <c r="A118" s="26" t="s">
        <v>424</v>
      </c>
      <c r="B118" s="27"/>
      <c r="C118" s="27"/>
      <c r="D118" s="27"/>
      <c r="E118" s="27"/>
      <c r="F118" s="27"/>
    </row>
    <row r="119" spans="1:6">
      <c r="A119" s="27"/>
      <c r="B119" s="27"/>
      <c r="C119" s="27"/>
      <c r="D119" s="27"/>
      <c r="E119" s="27"/>
      <c r="F119" s="27"/>
    </row>
    <row r="120" spans="1:6">
      <c r="A120" s="27"/>
      <c r="B120" s="27"/>
      <c r="C120" s="27"/>
      <c r="D120" s="27"/>
      <c r="E120" s="27"/>
      <c r="F120" s="27"/>
    </row>
    <row r="121" spans="1:6">
      <c r="A121" s="27"/>
      <c r="B121" s="27"/>
      <c r="C121" s="27"/>
      <c r="D121" s="27"/>
      <c r="E121" s="27"/>
      <c r="F121" s="27"/>
    </row>
    <row r="122" spans="1:6">
      <c r="A122" s="27"/>
      <c r="B122" s="27"/>
      <c r="C122" s="27"/>
      <c r="D122" s="27"/>
      <c r="E122" s="27"/>
      <c r="F122" s="27"/>
    </row>
    <row r="123" spans="1:6">
      <c r="A123" s="27"/>
      <c r="B123" s="27"/>
      <c r="C123" s="27"/>
      <c r="D123" s="27"/>
      <c r="E123" s="27"/>
      <c r="F123" s="27"/>
    </row>
    <row r="124" spans="1:6">
      <c r="A124" s="27"/>
      <c r="B124" s="27"/>
      <c r="C124" s="27"/>
      <c r="D124" s="27"/>
      <c r="E124" s="27"/>
      <c r="F124" s="27"/>
    </row>
    <row r="125" spans="1:6">
      <c r="A125" s="27"/>
      <c r="B125" s="27"/>
      <c r="C125" s="27"/>
      <c r="D125" s="27"/>
      <c r="E125" s="27"/>
      <c r="F125" s="27"/>
    </row>
    <row r="126" spans="1:6">
      <c r="A126" s="27"/>
      <c r="B126" s="27"/>
      <c r="C126" s="27"/>
      <c r="D126" s="27"/>
      <c r="E126" s="27"/>
      <c r="F126" s="27"/>
    </row>
    <row r="127" spans="1:6">
      <c r="A127" s="27"/>
      <c r="B127" s="27"/>
      <c r="C127" s="27"/>
      <c r="D127" s="27"/>
      <c r="E127" s="27"/>
      <c r="F127" s="27"/>
    </row>
  </sheetData>
  <mergeCells count="14">
    <mergeCell ref="A1:F1"/>
    <mergeCell ref="A83:D83"/>
    <mergeCell ref="E83:F83"/>
    <mergeCell ref="A84:D84"/>
    <mergeCell ref="E84:F84"/>
    <mergeCell ref="A85:D85"/>
    <mergeCell ref="E85:F85"/>
    <mergeCell ref="A89:F89"/>
    <mergeCell ref="A112:E112"/>
    <mergeCell ref="A113:E113"/>
    <mergeCell ref="A114:E114"/>
    <mergeCell ref="A115:E115"/>
    <mergeCell ref="A116:E116"/>
    <mergeCell ref="A118:F127"/>
  </mergeCells>
  <pageMargins left="0.75" right="0.75" top="1" bottom="1" header="0.5" footer="0.5"/>
  <pageSetup paperSize="9" orientation="landscape"/>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LibreOffice/6.1.5.2$Windows_X86_64 LibreOffice_project/90f8dcf33c87b3705e78202e3df5142b201bd805</Application>
  <HeadingPairs>
    <vt:vector size="2" baseType="variant">
      <vt:variant>
        <vt:lpstr>工作表</vt:lpstr>
      </vt:variant>
      <vt:variant>
        <vt:i4>6</vt:i4>
      </vt:variant>
    </vt:vector>
  </HeadingPairs>
  <TitlesOfParts>
    <vt:vector size="6" baseType="lpstr">
      <vt:lpstr>Orientações</vt:lpstr>
      <vt:lpstr>Servente</vt:lpstr>
      <vt:lpstr>Profissional</vt:lpstr>
      <vt:lpstr>Uniformes e EPI</vt:lpstr>
      <vt:lpstr>EPC</vt:lpstr>
      <vt:lpstr>Equipamentos e Materiais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cp:revision>3</cp:revision>
  <dcterms:created xsi:type="dcterms:W3CDTF">2019-02-19T21:25:00Z</dcterms:created>
  <cp:lastPrinted>2020-02-20T19:26:00Z</cp:lastPrinted>
  <dcterms:modified xsi:type="dcterms:W3CDTF">2020-07-01T16:02:35Z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KSOProductBuildVer">
    <vt:lpwstr>1046-11.2.0.9431</vt:lpwstr>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